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gtrojan\Desktop\"/>
    </mc:Choice>
  </mc:AlternateContent>
  <bookViews>
    <workbookView xWindow="0" yWindow="0" windowWidth="26955" windowHeight="11550"/>
  </bookViews>
  <sheets>
    <sheet name="Bac Pro SN Grille E31_" sheetId="1" r:id="rId1"/>
  </sheets>
  <externalReferences>
    <externalReference r:id="rId2"/>
  </externalReferences>
  <definedNames>
    <definedName name="comp">'[1]unités constitutives SSIHT'!$C$2:$C$22</definedName>
    <definedName name="_xlnm.Print_Area" localSheetId="0">'Bac Pro SN Grille E31_'!$A$1:$G$194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2" i="1" l="1"/>
  <c r="K66" i="1"/>
  <c r="K35" i="1"/>
  <c r="K30" i="1"/>
  <c r="K89" i="1"/>
  <c r="K79" i="1"/>
  <c r="K71" i="1"/>
  <c r="K62" i="1"/>
  <c r="K56" i="1"/>
  <c r="K43" i="1"/>
  <c r="K27" i="1"/>
  <c r="L84" i="1"/>
  <c r="L83" i="1"/>
  <c r="L36" i="1"/>
  <c r="I25" i="1" l="1"/>
  <c r="H53" i="1"/>
  <c r="H54" i="1"/>
  <c r="H51" i="1"/>
  <c r="H50" i="1"/>
  <c r="H48" i="1"/>
  <c r="H47" i="1"/>
  <c r="H46" i="1"/>
  <c r="H52" i="1"/>
  <c r="H49" i="1"/>
  <c r="L44" i="1"/>
  <c r="L45" i="1" s="1"/>
  <c r="K49" i="1"/>
  <c r="K45" i="1"/>
  <c r="K40" i="1"/>
  <c r="K77" i="1"/>
  <c r="K74" i="1"/>
  <c r="K73" i="1"/>
  <c r="H32" i="1"/>
  <c r="H33" i="1"/>
  <c r="H38" i="1"/>
  <c r="H39" i="1"/>
  <c r="H40" i="1"/>
  <c r="H41" i="1"/>
  <c r="H68" i="1"/>
  <c r="H66" i="1" s="1"/>
  <c r="E66" i="1" s="1"/>
  <c r="H81" i="1"/>
  <c r="H79" i="1" s="1"/>
  <c r="E79" i="1" s="1"/>
  <c r="H85" i="1"/>
  <c r="H88" i="1"/>
  <c r="H87" i="1"/>
  <c r="H86" i="1"/>
  <c r="H84" i="1"/>
  <c r="H91" i="1"/>
  <c r="H92" i="1"/>
  <c r="L90" i="1"/>
  <c r="L91" i="1" s="1"/>
  <c r="H75" i="1"/>
  <c r="H76" i="1"/>
  <c r="K87" i="1"/>
  <c r="K86" i="1"/>
  <c r="F111" i="1"/>
  <c r="F114" i="1"/>
  <c r="F119" i="1"/>
  <c r="H45" i="1"/>
  <c r="H55" i="1"/>
  <c r="F62" i="1"/>
  <c r="J62" i="1" s="1"/>
  <c r="H42" i="1"/>
  <c r="H37" i="1"/>
  <c r="H34" i="1"/>
  <c r="H29" i="1"/>
  <c r="H27" i="1" s="1"/>
  <c r="E27" i="1" s="1"/>
  <c r="F27" i="1" s="1"/>
  <c r="J27" i="1" s="1"/>
  <c r="K34" i="1"/>
  <c r="K31" i="1" s="1"/>
  <c r="K42" i="1"/>
  <c r="K37" i="1"/>
  <c r="K65" i="1"/>
  <c r="K63" i="1" s="1"/>
  <c r="K61" i="1"/>
  <c r="K58" i="1"/>
  <c r="F146" i="1"/>
  <c r="K84" i="1"/>
  <c r="K78" i="1"/>
  <c r="K70" i="1"/>
  <c r="K69" i="1"/>
  <c r="K55" i="1"/>
  <c r="L72" i="1"/>
  <c r="L73" i="1" s="1"/>
  <c r="L67" i="1"/>
  <c r="L68" i="1"/>
  <c r="L63" i="1"/>
  <c r="L64" i="1" s="1"/>
  <c r="L57" i="1"/>
  <c r="L58" i="1"/>
  <c r="L31" i="1"/>
  <c r="L32" i="1" s="1"/>
  <c r="L37" i="1"/>
  <c r="L28" i="1"/>
  <c r="L29" i="1" s="1"/>
  <c r="K67" i="1"/>
  <c r="K83" i="1"/>
  <c r="H78" i="1"/>
  <c r="H77" i="1"/>
  <c r="H74" i="1"/>
  <c r="H73" i="1"/>
  <c r="F140" i="1"/>
  <c r="H70" i="1"/>
  <c r="H69" i="1"/>
  <c r="H65" i="1"/>
  <c r="H64" i="1"/>
  <c r="H61" i="1"/>
  <c r="H60" i="1"/>
  <c r="H59" i="1"/>
  <c r="H58" i="1"/>
  <c r="F149" i="1"/>
  <c r="F189" i="1" s="1"/>
  <c r="H62" i="1" l="1"/>
  <c r="E62" i="1" s="1"/>
  <c r="K57" i="1"/>
  <c r="F123" i="1"/>
  <c r="F187" i="1" s="1"/>
  <c r="K36" i="1"/>
  <c r="H35" i="1"/>
  <c r="E35" i="1" s="1"/>
  <c r="K94" i="1"/>
  <c r="K72" i="1"/>
  <c r="H30" i="1"/>
  <c r="E30" i="1" s="1"/>
  <c r="H56" i="1"/>
  <c r="E56" i="1" s="1"/>
  <c r="K44" i="1"/>
  <c r="H89" i="1"/>
  <c r="E89" i="1" s="1"/>
  <c r="F89" i="1" s="1"/>
  <c r="J89" i="1" s="1"/>
  <c r="H82" i="1"/>
  <c r="E82" i="1" s="1"/>
  <c r="H71" i="1"/>
  <c r="E71" i="1" s="1"/>
  <c r="F71" i="1" s="1"/>
  <c r="J71" i="1" s="1"/>
  <c r="H43" i="1"/>
  <c r="E43" i="1" s="1"/>
  <c r="F56" i="1" l="1"/>
  <c r="J56" i="1" s="1"/>
  <c r="I66" i="1" l="1"/>
  <c r="I82" i="1"/>
  <c r="I62" i="1"/>
  <c r="L62" i="1" s="1"/>
  <c r="I30" i="1"/>
  <c r="I89" i="1"/>
  <c r="L89" i="1" s="1"/>
  <c r="I71" i="1"/>
  <c r="L71" i="1" s="1"/>
  <c r="I27" i="1"/>
  <c r="L27" i="1" s="1"/>
  <c r="I79" i="1"/>
  <c r="F79" i="1" s="1"/>
  <c r="J79" i="1" s="1"/>
  <c r="I43" i="1"/>
  <c r="I35" i="1"/>
  <c r="I56" i="1"/>
  <c r="L56" i="1" s="1"/>
  <c r="L43" i="1" l="1"/>
  <c r="F43" i="1"/>
  <c r="J43" i="1" s="1"/>
  <c r="L66" i="1"/>
  <c r="F66" i="1"/>
  <c r="J66" i="1" s="1"/>
  <c r="L35" i="1"/>
  <c r="F35" i="1"/>
  <c r="J35" i="1" s="1"/>
  <c r="L82" i="1"/>
  <c r="F82" i="1"/>
  <c r="J82" i="1" s="1"/>
  <c r="L30" i="1"/>
  <c r="F30" i="1"/>
  <c r="J30" i="1" s="1"/>
  <c r="I94" i="1"/>
  <c r="K25" i="1" l="1"/>
  <c r="F94" i="1" s="1"/>
  <c r="F185" i="1" s="1"/>
  <c r="F191" i="1" s="1"/>
  <c r="L94" i="1"/>
</calcChain>
</file>

<file path=xl/sharedStrings.xml><?xml version="1.0" encoding="utf-8"?>
<sst xmlns="http://schemas.openxmlformats.org/spreadsheetml/2006/main" count="232" uniqueCount="141">
  <si>
    <t xml:space="preserve">                                 MINISTÈRE DE
                                 L’ÉDUCATION NATIONALE
                                 DE L’ENSEIGNEMENT SUPÉRIEUR
                                 ET DE LA RECHERCHE </t>
  </si>
  <si>
    <t>BACCALAURÉAT PROFESSIONNEL
SYSTÈMES NUMÉRIQUES_x000D_</t>
  </si>
  <si>
    <t>Épreuve E3 : Épreuve de pratique professionnelle
Sous épreuve E31 : Situations de travail spécifiées et réalisées en milieu professionnel</t>
  </si>
  <si>
    <r>
      <rPr>
        <i/>
        <u/>
        <sz val="10"/>
        <color theme="1"/>
        <rFont val="Arial"/>
        <family val="2"/>
      </rPr>
      <t>Documents de suivi et d’évaluation</t>
    </r>
    <r>
      <rPr>
        <i/>
        <u/>
        <sz val="5"/>
        <color theme="1"/>
        <rFont val="Arial"/>
        <family val="2"/>
      </rPr>
      <t xml:space="preserve">
</t>
    </r>
    <r>
      <rPr>
        <i/>
        <sz val="10"/>
        <color theme="1"/>
        <rFont val="Arial"/>
        <family val="2"/>
      </rPr>
      <t>Ce document est à compléter par l’équipe pédagogique. 
Il permet d’effectuer le suivi et l’évaluation du candidat en établissement de formation. Il doit être mis à la disposition du jury.</t>
    </r>
  </si>
  <si>
    <t>Académie :</t>
  </si>
  <si>
    <t>Établissement :</t>
  </si>
  <si>
    <t>Nom :</t>
  </si>
  <si>
    <t>Prénom :</t>
  </si>
  <si>
    <t>Date :</t>
  </si>
  <si>
    <r>
      <t>1</t>
    </r>
    <r>
      <rPr>
        <b/>
        <vertAlign val="superscript"/>
        <sz val="11"/>
        <color theme="1"/>
        <rFont val="Arial"/>
        <family val="2"/>
      </rPr>
      <t>ère</t>
    </r>
    <r>
      <rPr>
        <b/>
        <sz val="11"/>
        <color theme="1"/>
        <rFont val="Arial"/>
        <family val="2"/>
      </rPr>
      <t xml:space="preserve"> partie de l’évaluation (coef. 1,5) : situations de travail effectuées en entreprise</t>
    </r>
  </si>
  <si>
    <t xml:space="preserve">Cette partie concerne l’évaluation des compétences mises en œuvre lors de la réalisation d’activités découlant de la contractualisation entre l’établissement de formation et l’entreprise. 
L’évaluation s’effectue au cours des périodes de formation en entreprise et porte sur des situations de travail réalisées par le candidat.  </t>
  </si>
  <si>
    <t>GRILLE D'ÉVALUATION</t>
  </si>
  <si>
    <t>Compétences évaluables</t>
  </si>
  <si>
    <t>Pondération</t>
  </si>
  <si>
    <t>compétences évaluées*</t>
  </si>
  <si>
    <t>compétences validées</t>
  </si>
  <si>
    <t>note</t>
  </si>
  <si>
    <t>C3-1 Planifier l’intervention</t>
  </si>
  <si>
    <t>Résultats attendus</t>
  </si>
  <si>
    <t>évalué**</t>
  </si>
  <si>
    <t>Validé</t>
  </si>
  <si>
    <t>Non validé</t>
  </si>
  <si>
    <t>Un document définissant les éléments suivants est renseigné :
•     l’exécution et l’enchaînement des travaux
•     liste et référence des matériels et logiciels nécessaires à l’équipement
•     estimation de la durée de l’intervention</t>
  </si>
  <si>
    <t>x</t>
  </si>
  <si>
    <t>C3-2 Réaliser l’intégration matérielle ou logicielle d’un équipement</t>
  </si>
  <si>
    <t>L’assemblage mécanique et les connections sont réalisés en respectant les procédures d’assemblage et les règles de sécurité</t>
  </si>
  <si>
    <t>Les logiciels sont installés, configurés et paramétrés en respectant les procédures en vigueur</t>
  </si>
  <si>
    <t>Les choix d’installation sont justifiés</t>
  </si>
  <si>
    <t>C3-3 Effectuer les tests nécessaires à la validation du fonctionnement des équipements</t>
  </si>
  <si>
    <t>L’intégration matérielle et logicielle correspond à la configuration souhaitée</t>
  </si>
  <si>
    <t>Un plan de travail est établi en fonction des tests. Les outils de tests adaptés sont choisis</t>
  </si>
  <si>
    <t>Les résultats des tests sont conformes aux normes en vigueur</t>
  </si>
  <si>
    <t>Un compte-rendu des tests demandés est établi en précisant les aléas ou dysfonctionnements rencontrés</t>
  </si>
  <si>
    <t>L’assemblage est modifié en vue d’établir la validation du fonctionnement. Dans le cas d’un dysfonctionnement le remplacement des matériels défectueux est réalisé, ou bien la liste des éléments à modifier est établie</t>
  </si>
  <si>
    <t>Un compte-rendu de test est rédigé</t>
  </si>
  <si>
    <t>C5-1 Établir un pré diagnostic à distance</t>
  </si>
  <si>
    <t>Les informations données par le client sont traduites en langage technique</t>
  </si>
  <si>
    <t>Les causes du dysfonctionnement sont cernées</t>
  </si>
  <si>
    <t>L’environnement (faisabilité sur site ou à l’atelier) est analysé</t>
  </si>
  <si>
    <t>Le type d’intervention est déterminé</t>
  </si>
  <si>
    <t>C5-6 Mettre à jour les documents relatant les historiques des interventions</t>
  </si>
  <si>
    <t>Le rapport d’intervention est rédigé</t>
  </si>
  <si>
    <t>Le document relatant l’historique des interventions est complété</t>
  </si>
  <si>
    <t>C6-1 Communiquer lors de l’intervention, déceler et mettre en évidence les besoins du client</t>
  </si>
  <si>
    <t>Afin de faciliter la relation de communication, le/la technicien(ne) :
•  se présente
•  questionne pour évaluer une situation
•  repère les incompréhensions et y remédie
•  expose et justifie les solutions à engager
•  s’engage par rapport à la prestation (délais, temps de réalisation, quantitatif, etc.)
•  informe le client sur les risques encourus par l’intervention ou l’absence d’intervention
•  propose les éléments de chiffrage
•  sollicite l’accord du client</t>
  </si>
  <si>
    <t>Un compte-rendu, à l’attention du client, faisant apparaître les éléments ci-dessous est établi :
•  le travail effectué
•  la nécessité de programmer une future intervention</t>
  </si>
  <si>
    <t>Un document de synthèse est rédigé, il consigne les remarques du client à propos :
•  des difficultés rencontrées
•  des besoins d’évolution et d’amélioration de son installation à des fins d’exploitation par le service commercial</t>
  </si>
  <si>
    <t>C6-3 Renseigner le rapport de recette ou le bon d’intervention</t>
  </si>
  <si>
    <t>X</t>
  </si>
  <si>
    <t>Un rapport de recette est renseigné, en respectant les consignes et procédures et l’exactitude du vocabulaire</t>
  </si>
  <si>
    <t>C7-1 Gérer ses lots de matériel, son temps d’intervention et les ressources</t>
  </si>
  <si>
    <t>La base de données de gestion des stocks de l’entreprise est renseignée</t>
  </si>
  <si>
    <t>Le délai d’intervention est respecté avec un éventuel recours au support technique</t>
  </si>
  <si>
    <t>Un document d’affectation des ressources est rédigé</t>
  </si>
  <si>
    <t>Les droits d’utilisation sont vérifiés</t>
  </si>
  <si>
    <t>Les matériels sortis du stock correspondent au juste besoin et ont été utilisés</t>
  </si>
  <si>
    <t>* Les cases noircies correspondent aux compétences cœurs de métier, elles seront donc nécessairement évaluées</t>
  </si>
  <si>
    <t>note proposée</t>
  </si>
  <si>
    <t>/20</t>
  </si>
  <si>
    <t>** Les cases noircies correspondent aux résultats attendus indispensables à l'acquisition de la compétence, ils seront donc nécessairement évalués</t>
  </si>
  <si>
    <t>Observation de l'équipe pédagogique</t>
  </si>
  <si>
    <t>Visa (Nom, Prénom, date, signature)</t>
  </si>
  <si>
    <r>
      <t>2</t>
    </r>
    <r>
      <rPr>
        <b/>
        <vertAlign val="superscript"/>
        <sz val="11"/>
        <color theme="1"/>
        <rFont val="Arial"/>
        <family val="2"/>
      </rPr>
      <t>ème</t>
    </r>
    <r>
      <rPr>
        <b/>
        <sz val="11"/>
        <color theme="1"/>
        <rFont val="Arial"/>
        <family val="2"/>
      </rPr>
      <t xml:space="preserve"> partie de l’évaluation (coef. 0,5) : dossier de synthèse constitué par le candidat</t>
    </r>
  </si>
  <si>
    <t>Cette partie concerne l’évaluation des parties constitutives du dossier de synthèse élaboré par le candidat.</t>
  </si>
  <si>
    <t>critères d'évaluation</t>
  </si>
  <si>
    <t>Décrire les activités particulières du milieu professionnel</t>
  </si>
  <si>
    <t>Description du cadre général du milieu professionnel, son organisation et son statut</t>
  </si>
  <si>
    <t>Description des situations de travail</t>
  </si>
  <si>
    <t>Résoudre un problème technique simple à partir de l’étude de cas</t>
  </si>
  <si>
    <t>Choix et pertinence de l’étude de cas</t>
  </si>
  <si>
    <t>Analyse technique de la problématique à résoudre</t>
  </si>
  <si>
    <t>Aspects relatifs à l’organisation du travail, l’animation d’équipe, la relation commerciale</t>
  </si>
  <si>
    <t>Aspects technologiques, normatifs et réglementaires, sécuritaires</t>
  </si>
  <si>
    <t>Communiquer par écrit</t>
  </si>
  <si>
    <t>Correction de la langue, syntaxe, vocabulaire professionnel et orthographe</t>
  </si>
  <si>
    <t>Qualité de la rédaction du dossier et lisibilité au regard de la mise en œuvre des outils bureautiques</t>
  </si>
  <si>
    <r>
      <t>3</t>
    </r>
    <r>
      <rPr>
        <b/>
        <vertAlign val="superscript"/>
        <sz val="11"/>
        <color theme="1"/>
        <rFont val="Arial"/>
        <family val="2"/>
      </rPr>
      <t>ème</t>
    </r>
    <r>
      <rPr>
        <b/>
        <sz val="11"/>
        <color theme="1"/>
        <rFont val="Arial"/>
        <family val="2"/>
      </rPr>
      <t xml:space="preserve"> partie de l’évaluation (coef. 1) :  exposé oral des travaux réalisés</t>
    </r>
  </si>
  <si>
    <t xml:space="preserve">Cette partie concerne l’évaluation de l’exposé du candidat effectué devant la commission d’évaluateurs, exposé qui prend appui sur le dossier de synthèse.
Cet exposé reflète les activités significatives du travail réalisé en entreprise et plus particulièrement l’étude de cas, et permet, à travers celui-ci, d’évaluer la capacité du candidat à communiquer. </t>
  </si>
  <si>
    <t>Exposé oral par le candidat</t>
  </si>
  <si>
    <t>Cohérence et rigueur de l’exposé
•  présentation du candidat
•  annonce du plan
•  respect du plan
•  pertinence et synthèse du  choix des information</t>
  </si>
  <si>
    <t>Qualité de l'expression
•  n’effectue pas la lecture de son dossier
•  utilise des notes
•  guide le jury dans l’utilisation du dossier
•  qualité du comportement  non verbal
•  ton, dynamisme, élocution</t>
  </si>
  <si>
    <t>Utilisation des supports adaptés aux contenus à présenter
•  mise en œuvre du vidéo projecteur, rétroprojecteur, tableau…</t>
  </si>
  <si>
    <t>Présentation de l'entreprise
•  situation économique et juridique de l’entreprise
•  situation du candidat dans l’entreprise</t>
  </si>
  <si>
    <t xml:space="preserve">Présentation de l'étude de cas proposée dans le dossier de synthèse
•  présentation de la problématique
•  argumentation de l’analyse
• résultats obtenus
•  solution retenue </t>
  </si>
  <si>
    <t>Aptitude au dialogue</t>
  </si>
  <si>
    <t>Le candidat répond aux questions 
•  compréhension des questions 
•  valeur technique des réponses
• maîtrise des thèmes abordés
• capacité de répondre aux questions
• capacité à éclairer le jury sur des points insuffisamment précis du dossier</t>
  </si>
  <si>
    <t>Attestations de périodes de formation en milieu professionnel</t>
  </si>
  <si>
    <r>
      <rPr>
        <b/>
        <sz val="11"/>
        <color theme="1"/>
        <rFont val="Calibri"/>
        <family val="2"/>
      </rPr>
      <t xml:space="preserve">→ </t>
    </r>
    <r>
      <rPr>
        <b/>
        <sz val="11"/>
        <color theme="1"/>
        <rFont val="Calibri"/>
        <family val="2"/>
        <scheme val="minor"/>
      </rPr>
      <t>Période N°</t>
    </r>
  </si>
  <si>
    <t>Période de la PFMP</t>
  </si>
  <si>
    <t>du</t>
  </si>
  <si>
    <t>au</t>
  </si>
  <si>
    <t>L'élève</t>
  </si>
  <si>
    <t>Nom</t>
  </si>
  <si>
    <t>Prénom</t>
  </si>
  <si>
    <t>Classe</t>
  </si>
  <si>
    <t>année scolaire</t>
  </si>
  <si>
    <t>L'entreprise</t>
  </si>
  <si>
    <t>Service</t>
  </si>
  <si>
    <t>Adresse</t>
  </si>
  <si>
    <t>Nom du responsable</t>
  </si>
  <si>
    <t>Nom du tuteur</t>
  </si>
  <si>
    <t xml:space="preserve">Les soussignés, attestent que les activités développées par l’élève dans le compte – rendu d’activités correspondent à celles confiées durant sa période de formation dans l’entreprise. </t>
  </si>
  <si>
    <t>Visa de l'entreprise (nom et qualité du signataire, date, cachet de l'entreprise)</t>
  </si>
  <si>
    <t>Visa du stagiaire (nom, date, signature)</t>
  </si>
  <si>
    <t>Cette attestation sera dupliquée et complétée pour chacune des périodes de PFMP réalisée par le candidat.</t>
  </si>
  <si>
    <t>Récapitulatif des composantes de la sous-épreuve E31</t>
  </si>
  <si>
    <r>
      <t>1</t>
    </r>
    <r>
      <rPr>
        <vertAlign val="superscript"/>
        <sz val="11"/>
        <color theme="0"/>
        <rFont val="Arial"/>
        <family val="2"/>
      </rPr>
      <t>ère</t>
    </r>
    <r>
      <rPr>
        <sz val="11"/>
        <color theme="0"/>
        <rFont val="Arial"/>
        <family val="2"/>
      </rPr>
      <t xml:space="preserve"> partie de l’évaluation : situations de travail effectuées en entreprise</t>
    </r>
  </si>
  <si>
    <r>
      <t>2</t>
    </r>
    <r>
      <rPr>
        <vertAlign val="superscript"/>
        <sz val="11"/>
        <color theme="0"/>
        <rFont val="Arial"/>
        <family val="2"/>
      </rPr>
      <t>ème</t>
    </r>
    <r>
      <rPr>
        <sz val="11"/>
        <color theme="0"/>
        <rFont val="Arial"/>
        <family val="2"/>
      </rPr>
      <t xml:space="preserve"> partie de l’évaluation : dossier de synthèse constitué par le candidat</t>
    </r>
  </si>
  <si>
    <r>
      <t>3</t>
    </r>
    <r>
      <rPr>
        <vertAlign val="superscript"/>
        <sz val="11"/>
        <color theme="0"/>
        <rFont val="Arial"/>
        <family val="2"/>
      </rPr>
      <t>ème</t>
    </r>
    <r>
      <rPr>
        <sz val="11"/>
        <color theme="0"/>
        <rFont val="Arial"/>
        <family val="2"/>
      </rPr>
      <t xml:space="preserve"> partie de l’évaluation :  exposé oral des travaux réalisés</t>
    </r>
  </si>
  <si>
    <t>Un compte rendu est renseigné</t>
  </si>
  <si>
    <t>Les règles de l‘art sont respectées</t>
  </si>
  <si>
    <t>La procédure d’installation est respectée</t>
  </si>
  <si>
    <t>Les contrôles associés sont effectués</t>
  </si>
  <si>
    <t>Les règles de sécurité sont respectées</t>
  </si>
  <si>
    <t>Les matériels et équipements sont câblés et raccordés</t>
  </si>
  <si>
    <t>La procédure de raccordement est respectée</t>
  </si>
  <si>
    <t>Les matériels, équipements, éléments de connectique sont implantés et posés</t>
  </si>
  <si>
    <t>Les conduits et les supports sont façonnés et posés</t>
  </si>
  <si>
    <t>Les normes sont respectées</t>
  </si>
  <si>
    <t>La démarche pour repérer les supports est mise en œuvre</t>
  </si>
  <si>
    <t>L’urgence de l’intervention est identifiée</t>
  </si>
  <si>
    <t>L’action la plus efficace pour mettre en œuvre la stratégie de l’entreprise est menée pour atteindre les objectifs correspondants</t>
  </si>
  <si>
    <t>Une prestation conforme aux attentes du client et au cahier des charges est fournie</t>
  </si>
  <si>
    <t>Les délais fixés sont respectés</t>
  </si>
  <si>
    <t>Les signataires du contrat et leurs responsabilités respectives sont identifiés</t>
  </si>
  <si>
    <t>Les devoirs et les droits du/de la technicien(ne) dans le cadre du contrat sont identifiés et pris en compte</t>
  </si>
  <si>
    <t>Le/la technicien(ne) adopte une attitude citoyenne et responsable dans le cadre de l’usage professionnel des outils numériques</t>
  </si>
  <si>
    <t>Il/elle utilise les outils de communication dans le respect de la charte de bon usage de l’entreprise</t>
  </si>
  <si>
    <t>C6-2 S’intégrer à la démarche qualité du service et respecter les termes du contrat</t>
  </si>
  <si>
    <t>C8-1 Adopter une attitude citoyenne et responsable dans le cadre de l'usage professionnel des outils numériques</t>
  </si>
  <si>
    <t>C4-2 Repérer les supports de transmission et d’énergie, implanter, câbler, raccorder les appareillages et les équipements d’interconnexion</t>
  </si>
  <si>
    <r>
      <t>Les formateurs pourront, si la situation d'évaluation proposée le permet, évaluer d'autres compétences que celles coeur de métier (cases noircies). Pour cela ils cocheront dans la colonne "compétences évaluées*" la case correspondante._x000D_
Par ailleurs, ils pourront également, si les activités proposées dans la situation d'évaluation le permettent, évaluer d'autres résultats attendus que ceux considérés comme indispensable à l'évaluation de la compétence correspondante. Pour cela, ils cocheront dans la colonne "évalué**" la case correspondante. Pour chacun des "résultats attendus" supplémentaire validé, un bonus de 2/19</t>
    </r>
    <r>
      <rPr>
        <vertAlign val="superscript"/>
        <sz val="10"/>
        <color theme="1"/>
        <rFont val="Arial"/>
        <family val="2"/>
      </rPr>
      <t>e</t>
    </r>
    <r>
      <rPr>
        <sz val="10"/>
        <color theme="1"/>
        <rFont val="Arial"/>
        <family val="2"/>
      </rPr>
      <t xml:space="preserve"> point est attribué. Le bonus total ne pourra excéder 2 points.
Pour chacun des résultats attendus évalués, les formateurs mettront une croix dans la colonne "Validé" ou "Non validé"._x000D_
Le résultat de la colonne "note" s’obtient automatiquement par application de la pondération attribuée à la compétence. La "note proposée" se calcule automatiquement par addition des notes correspondantes à chacune des compétences. Elle est arrondie au 1/2 point supérieur._x000D_</t>
    </r>
  </si>
  <si>
    <r>
      <t xml:space="preserve">Pour chacun des critères d'évaluation, les formateurs mettront une </t>
    </r>
    <r>
      <rPr>
        <b/>
        <sz val="10"/>
        <color theme="1"/>
        <rFont val="Arial"/>
        <family val="2"/>
      </rPr>
      <t>note</t>
    </r>
    <r>
      <rPr>
        <sz val="10"/>
        <color theme="1"/>
        <rFont val="Arial"/>
        <family val="2"/>
      </rPr>
      <t xml:space="preserve"> comprise entre 0 et la note maxi de pondération du critère, dans la colonne "note".
La "note proposée" se calcule automatiquement par addition des notes correspondantes à chacun des critères d'évaluation. Elle est arrondie au 1/2 point supérieur._x000D_</t>
    </r>
  </si>
  <si>
    <r>
      <rPr>
        <b/>
        <sz val="10"/>
        <color rgb="FFFF0000"/>
        <rFont val="Arial"/>
        <family val="2"/>
      </rPr>
      <t>L’absence partielle ou totale des éléments constitutifs du dossier ou du rapport (dossier/rapport rédigé par le candidat, évaluations, attestations) permet  malgré tout au candidat de présenter l’épreuve ; mais la notation tiendra compte des absences de documents.</t>
    </r>
    <r>
      <rPr>
        <sz val="10"/>
        <color theme="1"/>
        <rFont val="Arial"/>
        <family val="2"/>
      </rPr>
      <t xml:space="preserve">
Pour chacun des critères d'évaluation, les formateurs mettront une note comprise entre 0 et la note maxi de pondération du critère, dans la colonne "note".
La "note proposée" se calcule automatiquement par addition des notes correspondantes à chacun des critères d'évaluation. Elle est arrondie au 1/2 point supérieur._x000D_</t>
    </r>
  </si>
  <si>
    <t>ÉVALUATION DES ATTITUDES PROFESSIONNELLES DU STAGIAIRE</t>
  </si>
  <si>
    <t>ÉVALUATION DU DOSSIER DE SYSNTHESE</t>
  </si>
  <si>
    <t>PRÉSENTATION ORALE ET ENTRETIEN</t>
  </si>
  <si>
    <t>COEF=</t>
  </si>
  <si>
    <t>Val Aff=</t>
  </si>
  <si>
    <t>Barème</t>
  </si>
  <si>
    <t>Coefficient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</si>
</sst>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20"/>
      <color theme="1"/>
      <name val="Arial"/>
      <family val="2"/>
    </font>
    <font>
      <b/>
      <sz val="14"/>
      <color theme="1"/>
      <name val="Arial"/>
      <family val="2"/>
    </font>
    <font>
      <i/>
      <sz val="10"/>
      <color theme="1"/>
      <name val="Arial"/>
      <family val="2"/>
    </font>
    <font>
      <i/>
      <u/>
      <sz val="10"/>
      <color theme="1"/>
      <name val="Arial"/>
      <family val="2"/>
    </font>
    <font>
      <i/>
      <u/>
      <sz val="5"/>
      <color theme="1"/>
      <name val="Arial"/>
      <family val="2"/>
    </font>
    <font>
      <b/>
      <sz val="11"/>
      <color theme="1"/>
      <name val="Arial"/>
      <family val="2"/>
    </font>
    <font>
      <b/>
      <vertAlign val="superscript"/>
      <sz val="11"/>
      <color theme="1"/>
      <name val="Arial"/>
      <family val="2"/>
    </font>
    <font>
      <sz val="10"/>
      <color theme="1"/>
      <name val="Arial"/>
      <family val="2"/>
    </font>
    <font>
      <sz val="10"/>
      <color rgb="FFFF0000"/>
      <name val="Arial"/>
      <family val="2"/>
    </font>
    <font>
      <b/>
      <sz val="10"/>
      <color theme="1"/>
      <name val="Arial"/>
      <family val="2"/>
    </font>
    <font>
      <sz val="10"/>
      <color theme="0"/>
      <name val="Arial"/>
      <family val="2"/>
    </font>
    <font>
      <b/>
      <sz val="12"/>
      <name val="Arial"/>
      <family val="2"/>
    </font>
    <font>
      <i/>
      <sz val="9"/>
      <color theme="1"/>
      <name val="Arial"/>
      <family val="2"/>
    </font>
    <font>
      <b/>
      <sz val="12"/>
      <color theme="1"/>
      <name val="Arial"/>
      <family val="2"/>
    </font>
    <font>
      <i/>
      <sz val="9"/>
      <color rgb="FFFF0000"/>
      <name val="Arial"/>
      <family val="2"/>
    </font>
    <font>
      <b/>
      <sz val="10"/>
      <color rgb="FFFF0000"/>
      <name val="Arial"/>
      <family val="2"/>
    </font>
    <font>
      <b/>
      <sz val="11"/>
      <color theme="1"/>
      <name val="Calibri"/>
      <family val="2"/>
    </font>
    <font>
      <vertAlign val="superscript"/>
      <sz val="11"/>
      <color theme="0"/>
      <name val="Arial"/>
      <family val="2"/>
    </font>
    <font>
      <sz val="11"/>
      <color theme="0"/>
      <name val="Arial"/>
      <family val="2"/>
    </font>
    <font>
      <i/>
      <sz val="9"/>
      <name val="Arial"/>
      <family val="2"/>
    </font>
    <font>
      <vertAlign val="superscript"/>
      <sz val="10"/>
      <color theme="1"/>
      <name val="Arial"/>
      <family val="2"/>
    </font>
    <font>
      <sz val="11"/>
      <name val="Calibri"/>
      <family val="2"/>
      <scheme val="minor"/>
    </font>
    <font>
      <sz val="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rgb="FFC00000"/>
        <bgColor indexed="64"/>
      </patternFill>
    </fill>
  </fills>
  <borders count="3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s>
  <cellStyleXfs count="1">
    <xf numFmtId="0" fontId="0" fillId="0" borderId="0"/>
  </cellStyleXfs>
  <cellXfs count="143">
    <xf numFmtId="0" fontId="0" fillId="0" borderId="0" xfId="0"/>
    <xf numFmtId="0" fontId="4" fillId="0" borderId="0" xfId="0" applyFont="1" applyAlignment="1">
      <alignment wrapText="1"/>
    </xf>
    <xf numFmtId="0" fontId="4" fillId="0" borderId="0" xfId="0" applyFont="1" applyAlignment="1">
      <alignment horizontal="center" vertical="center"/>
    </xf>
    <xf numFmtId="0" fontId="4" fillId="0" borderId="0" xfId="0" applyFont="1"/>
    <xf numFmtId="0" fontId="7" fillId="0" borderId="0" xfId="0" applyFont="1" applyAlignment="1">
      <alignment horizontal="center" wrapText="1"/>
    </xf>
    <xf numFmtId="0" fontId="4" fillId="0" borderId="0" xfId="0" applyFont="1" applyAlignment="1">
      <alignment horizontal="right" vertical="center" wrapText="1"/>
    </xf>
    <xf numFmtId="0" fontId="4" fillId="0" borderId="0" xfId="0" applyFont="1" applyAlignment="1">
      <alignment horizontal="right" wrapText="1"/>
    </xf>
    <xf numFmtId="0" fontId="4" fillId="0" borderId="0" xfId="0" applyFont="1" applyFill="1" applyAlignment="1">
      <alignment vertical="center"/>
    </xf>
    <xf numFmtId="0" fontId="4" fillId="0" borderId="0" xfId="0" applyFont="1" applyFill="1"/>
    <xf numFmtId="0" fontId="2" fillId="0" borderId="0" xfId="0" applyFont="1"/>
    <xf numFmtId="0" fontId="10" fillId="0" borderId="0" xfId="0" applyFont="1" applyBorder="1" applyAlignment="1">
      <alignment horizontal="center" vertical="center" wrapText="1"/>
    </xf>
    <xf numFmtId="0" fontId="3" fillId="0" borderId="0" xfId="0" applyFont="1" applyAlignment="1">
      <alignment wrapText="1"/>
    </xf>
    <xf numFmtId="0" fontId="0" fillId="0" borderId="0" xfId="0" applyAlignment="1">
      <alignment horizontal="center"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xf>
    <xf numFmtId="0" fontId="13"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xf>
    <xf numFmtId="0" fontId="2" fillId="0" borderId="0" xfId="0" applyFont="1" applyAlignment="1">
      <alignment horizontal="center" vertical="center"/>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15" fillId="4" borderId="10" xfId="0" applyFont="1" applyFill="1" applyBorder="1" applyAlignment="1">
      <alignment vertical="center" wrapText="1"/>
    </xf>
    <xf numFmtId="0" fontId="14" fillId="5" borderId="11" xfId="0" applyFont="1" applyFill="1" applyBorder="1" applyAlignment="1">
      <alignment horizontal="center" vertical="center"/>
    </xf>
    <xf numFmtId="0" fontId="16" fillId="0" borderId="11" xfId="0" applyFont="1" applyFill="1" applyBorder="1" applyAlignment="1" applyProtection="1">
      <alignment horizontal="center" vertical="center"/>
      <protection locked="0"/>
    </xf>
    <xf numFmtId="0" fontId="12" fillId="2" borderId="11" xfId="0" applyFont="1" applyFill="1" applyBorder="1" applyAlignment="1">
      <alignment horizontal="center" vertical="center"/>
    </xf>
    <xf numFmtId="2" fontId="12" fillId="2" borderId="12" xfId="0" applyNumberFormat="1" applyFont="1" applyFill="1" applyBorder="1" applyAlignment="1">
      <alignment horizontal="center" vertical="center"/>
    </xf>
    <xf numFmtId="2" fontId="0" fillId="0" borderId="0" xfId="0" applyNumberFormat="1" applyAlignment="1">
      <alignment vertical="center"/>
    </xf>
    <xf numFmtId="2" fontId="2" fillId="0" borderId="0" xfId="0" applyNumberFormat="1" applyFont="1" applyAlignment="1">
      <alignment horizontal="right"/>
    </xf>
    <xf numFmtId="2" fontId="2" fillId="0" borderId="0" xfId="0" applyNumberFormat="1" applyFont="1"/>
    <xf numFmtId="0" fontId="2" fillId="0" borderId="0" xfId="0" applyFont="1" applyAlignment="1">
      <alignment vertical="center"/>
    </xf>
    <xf numFmtId="0" fontId="0" fillId="0" borderId="0" xfId="0" applyAlignment="1">
      <alignment vertical="center"/>
    </xf>
    <xf numFmtId="10" fontId="2" fillId="0" borderId="0" xfId="0" applyNumberFormat="1" applyFont="1" applyAlignment="1">
      <alignment vertical="center"/>
    </xf>
    <xf numFmtId="0" fontId="15" fillId="6" borderId="13" xfId="0" applyFont="1" applyFill="1" applyBorder="1" applyAlignment="1">
      <alignment horizontal="right" vertical="center" wrapText="1"/>
    </xf>
    <xf numFmtId="0" fontId="13" fillId="6" borderId="2" xfId="0" applyFont="1" applyFill="1" applyBorder="1" applyAlignment="1">
      <alignment horizontal="center" vertical="center"/>
    </xf>
    <xf numFmtId="0" fontId="15" fillId="6" borderId="2" xfId="0" applyFont="1" applyFill="1" applyBorder="1" applyAlignment="1">
      <alignment horizontal="center" vertical="center"/>
    </xf>
    <xf numFmtId="2" fontId="0" fillId="6" borderId="14" xfId="0" applyNumberFormat="1" applyFill="1" applyBorder="1" applyAlignment="1">
      <alignment horizontal="center" vertical="center"/>
    </xf>
    <xf numFmtId="2" fontId="0" fillId="0" borderId="0" xfId="0" applyNumberFormat="1"/>
    <xf numFmtId="0" fontId="17" fillId="7" borderId="15" xfId="0" applyFont="1" applyFill="1" applyBorder="1" applyAlignment="1">
      <alignment vertical="center" wrapText="1"/>
    </xf>
    <xf numFmtId="0" fontId="18" fillId="8" borderId="16" xfId="0" applyFont="1" applyFill="1" applyBorder="1" applyAlignment="1">
      <alignment horizontal="center" vertical="center"/>
    </xf>
    <xf numFmtId="0" fontId="16" fillId="0" borderId="16" xfId="0" applyFont="1" applyBorder="1" applyAlignment="1" applyProtection="1">
      <alignment horizontal="center" vertical="center"/>
      <protection locked="0"/>
    </xf>
    <xf numFmtId="0" fontId="0" fillId="6" borderId="17" xfId="0" applyFill="1" applyBorder="1" applyAlignment="1">
      <alignment vertical="center"/>
    </xf>
    <xf numFmtId="0" fontId="18" fillId="8" borderId="11" xfId="0" applyFont="1" applyFill="1" applyBorder="1" applyAlignment="1">
      <alignment horizontal="center" vertical="center"/>
    </xf>
    <xf numFmtId="0" fontId="18" fillId="8" borderId="18" xfId="0" applyFont="1" applyFill="1" applyBorder="1" applyAlignment="1">
      <alignment horizontal="center" vertical="center"/>
    </xf>
    <xf numFmtId="0" fontId="16" fillId="0" borderId="18" xfId="0" applyFont="1" applyBorder="1" applyAlignment="1" applyProtection="1">
      <alignment horizontal="center" vertical="center"/>
      <protection locked="0"/>
    </xf>
    <xf numFmtId="0" fontId="17" fillId="7" borderId="19" xfId="0" applyFont="1" applyFill="1" applyBorder="1" applyAlignment="1">
      <alignment vertical="center" wrapText="1"/>
    </xf>
    <xf numFmtId="0" fontId="16" fillId="0" borderId="20" xfId="0" applyFont="1" applyFill="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0" fillId="6" borderId="21" xfId="0" applyFill="1" applyBorder="1" applyAlignment="1">
      <alignment vertical="center"/>
    </xf>
    <xf numFmtId="0" fontId="16" fillId="0" borderId="18" xfId="0" applyFont="1" applyFill="1" applyBorder="1" applyAlignment="1" applyProtection="1">
      <alignment horizontal="center" vertical="center"/>
      <protection locked="0"/>
    </xf>
    <xf numFmtId="0" fontId="18" fillId="8" borderId="20" xfId="0" applyFont="1" applyFill="1" applyBorder="1" applyAlignment="1">
      <alignment horizontal="center" vertical="center"/>
    </xf>
    <xf numFmtId="0" fontId="18" fillId="8" borderId="11" xfId="0" applyFont="1" applyFill="1" applyBorder="1" applyAlignment="1" applyProtection="1">
      <alignment horizontal="center" vertical="center"/>
      <protection locked="0"/>
    </xf>
    <xf numFmtId="0" fontId="0" fillId="0" borderId="0" xfId="0" applyAlignment="1">
      <alignment wrapText="1"/>
    </xf>
    <xf numFmtId="0" fontId="19" fillId="0" borderId="0" xfId="0" applyFont="1" applyAlignment="1">
      <alignment horizontal="left" vertical="center" wrapText="1"/>
    </xf>
    <xf numFmtId="0" fontId="1" fillId="9" borderId="0" xfId="0" applyFont="1" applyFill="1" applyAlignment="1">
      <alignment horizontal="center" vertical="center" wrapText="1"/>
    </xf>
    <xf numFmtId="2" fontId="1" fillId="9" borderId="0" xfId="0" applyNumberFormat="1" applyFont="1" applyFill="1" applyAlignment="1">
      <alignment horizontal="right" vertical="center"/>
    </xf>
    <xf numFmtId="2" fontId="1" fillId="9" borderId="0" xfId="0" applyNumberFormat="1" applyFont="1" applyFill="1" applyAlignment="1">
      <alignment horizontal="left" vertical="center"/>
    </xf>
    <xf numFmtId="10" fontId="2" fillId="0" borderId="0" xfId="0" applyNumberFormat="1" applyFont="1"/>
    <xf numFmtId="9" fontId="0" fillId="0" borderId="0" xfId="0" applyNumberFormat="1"/>
    <xf numFmtId="0" fontId="7" fillId="0" borderId="18" xfId="0" applyFont="1" applyBorder="1" applyAlignment="1">
      <alignment wrapText="1"/>
    </xf>
    <xf numFmtId="0" fontId="12" fillId="0" borderId="18" xfId="0" applyFont="1" applyBorder="1" applyAlignment="1" applyProtection="1">
      <alignment horizontal="left" vertical="top" wrapText="1"/>
      <protection locked="0"/>
    </xf>
    <xf numFmtId="164" fontId="12" fillId="2" borderId="12" xfId="0" applyNumberFormat="1" applyFont="1" applyFill="1" applyBorder="1" applyAlignment="1">
      <alignment horizontal="center" vertical="center"/>
    </xf>
    <xf numFmtId="0" fontId="12" fillId="2" borderId="18" xfId="0" applyFont="1" applyFill="1" applyBorder="1" applyAlignment="1">
      <alignment horizontal="center" vertical="center"/>
    </xf>
    <xf numFmtId="164" fontId="12" fillId="0" borderId="24" xfId="0" applyNumberFormat="1" applyFont="1" applyBorder="1" applyAlignment="1" applyProtection="1">
      <alignment horizontal="center" vertical="center"/>
      <protection locked="0"/>
    </xf>
    <xf numFmtId="0" fontId="12" fillId="2" borderId="20" xfId="0" applyFont="1" applyFill="1" applyBorder="1" applyAlignment="1">
      <alignment horizontal="center" vertical="center"/>
    </xf>
    <xf numFmtId="164" fontId="12" fillId="0" borderId="25" xfId="0" applyNumberFormat="1" applyFont="1" applyBorder="1" applyAlignment="1" applyProtection="1">
      <alignment horizontal="center" vertical="center"/>
      <protection locked="0"/>
    </xf>
    <xf numFmtId="0" fontId="14" fillId="5" borderId="27" xfId="0" applyFont="1" applyFill="1" applyBorder="1" applyAlignment="1">
      <alignment horizontal="center" vertical="center"/>
    </xf>
    <xf numFmtId="164" fontId="12" fillId="2" borderId="28" xfId="0" applyNumberFormat="1" applyFont="1" applyFill="1" applyBorder="1" applyAlignment="1">
      <alignment horizontal="center" vertical="center"/>
    </xf>
    <xf numFmtId="0" fontId="3" fillId="0" borderId="0" xfId="0" applyFont="1" applyAlignment="1">
      <alignment vertical="center" wrapText="1"/>
    </xf>
    <xf numFmtId="0" fontId="0" fillId="7" borderId="23" xfId="0" applyFill="1" applyBorder="1" applyAlignment="1">
      <alignment horizontal="right" vertical="center" wrapText="1"/>
    </xf>
    <xf numFmtId="0" fontId="0" fillId="0" borderId="18" xfId="0" applyBorder="1" applyAlignment="1" applyProtection="1">
      <alignment horizontal="center" vertical="center"/>
      <protection locked="0"/>
    </xf>
    <xf numFmtId="0" fontId="0" fillId="7" borderId="18" xfId="0" applyFill="1" applyBorder="1" applyAlignment="1">
      <alignment horizontal="center" vertical="center"/>
    </xf>
    <xf numFmtId="0" fontId="0" fillId="0" borderId="18" xfId="0" applyBorder="1" applyAlignment="1" applyProtection="1">
      <alignment vertical="center"/>
      <protection locked="0"/>
    </xf>
    <xf numFmtId="0" fontId="0" fillId="4" borderId="28" xfId="0" applyFill="1" applyBorder="1"/>
    <xf numFmtId="0" fontId="17" fillId="7" borderId="23" xfId="0" applyFont="1" applyFill="1" applyBorder="1" applyAlignment="1">
      <alignment vertical="center" wrapText="1"/>
    </xf>
    <xf numFmtId="0" fontId="17" fillId="7" borderId="23" xfId="0" applyFont="1" applyFill="1" applyBorder="1" applyAlignment="1">
      <alignment horizontal="left" vertical="center" wrapText="1"/>
    </xf>
    <xf numFmtId="0" fontId="17" fillId="7" borderId="19" xfId="0" applyFont="1" applyFill="1" applyBorder="1" applyAlignment="1">
      <alignment horizontal="left" vertical="center" wrapText="1"/>
    </xf>
    <xf numFmtId="0" fontId="12" fillId="2" borderId="12" xfId="0" applyFont="1" applyFill="1" applyBorder="1" applyAlignment="1">
      <alignment horizontal="center" vertical="center"/>
    </xf>
    <xf numFmtId="0" fontId="12" fillId="5" borderId="18" xfId="0" applyFont="1" applyFill="1" applyBorder="1" applyAlignment="1">
      <alignment horizontal="center" vertical="center"/>
    </xf>
    <xf numFmtId="2" fontId="12" fillId="0" borderId="24" xfId="0" applyNumberFormat="1" applyFont="1" applyBorder="1" applyAlignment="1">
      <alignment horizontal="center" vertical="center"/>
    </xf>
    <xf numFmtId="0" fontId="12" fillId="2" borderId="24" xfId="0" applyFont="1" applyFill="1" applyBorder="1" applyAlignment="1">
      <alignment horizontal="center" vertical="center"/>
    </xf>
    <xf numFmtId="0" fontId="12" fillId="5" borderId="20" xfId="0" applyFont="1" applyFill="1" applyBorder="1" applyAlignment="1">
      <alignment horizontal="center" vertical="center"/>
    </xf>
    <xf numFmtId="2" fontId="12" fillId="0" borderId="25" xfId="0" applyNumberFormat="1" applyFont="1" applyBorder="1" applyAlignment="1">
      <alignment horizontal="center" vertical="center"/>
    </xf>
    <xf numFmtId="0" fontId="24" fillId="7" borderId="23" xfId="0" applyFont="1" applyFill="1" applyBorder="1" applyAlignment="1">
      <alignment vertical="center" wrapText="1"/>
    </xf>
    <xf numFmtId="0" fontId="18" fillId="0" borderId="11" xfId="0" applyFont="1" applyFill="1" applyBorder="1" applyAlignment="1">
      <alignment horizontal="center" vertical="center"/>
    </xf>
    <xf numFmtId="0" fontId="18" fillId="0" borderId="18" xfId="0" applyFont="1" applyFill="1" applyBorder="1" applyAlignment="1">
      <alignment horizontal="center" vertical="center"/>
    </xf>
    <xf numFmtId="2" fontId="2" fillId="0" borderId="0" xfId="0" applyNumberFormat="1" applyFont="1" applyAlignment="1">
      <alignment vertical="center"/>
    </xf>
    <xf numFmtId="0" fontId="18" fillId="0" borderId="20" xfId="0" applyFont="1" applyFill="1" applyBorder="1" applyAlignment="1">
      <alignment horizontal="center" vertical="center"/>
    </xf>
    <xf numFmtId="0" fontId="26" fillId="0" borderId="0" xfId="0" applyFont="1"/>
    <xf numFmtId="2" fontId="27" fillId="2" borderId="12" xfId="0" applyNumberFormat="1" applyFont="1" applyFill="1" applyBorder="1" applyAlignment="1">
      <alignment horizontal="center" vertical="center"/>
    </xf>
    <xf numFmtId="0" fontId="27" fillId="2" borderId="11" xfId="0" applyFont="1" applyFill="1" applyBorder="1" applyAlignment="1">
      <alignment horizontal="center" vertical="center"/>
    </xf>
    <xf numFmtId="164" fontId="12" fillId="0" borderId="21" xfId="0" applyNumberFormat="1" applyFont="1" applyBorder="1" applyAlignment="1" applyProtection="1">
      <alignment horizontal="center" vertical="center"/>
      <protection locked="0"/>
    </xf>
    <xf numFmtId="0" fontId="12" fillId="0" borderId="1"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3" xfId="0" applyFont="1" applyBorder="1" applyAlignment="1" applyProtection="1">
      <alignment horizontal="left" vertical="top"/>
      <protection locked="0"/>
    </xf>
    <xf numFmtId="0" fontId="12" fillId="7" borderId="23"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5" fillId="4" borderId="10"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0" fillId="0" borderId="18"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7" fillId="7" borderId="19" xfId="0" applyFont="1" applyFill="1" applyBorder="1" applyAlignment="1">
      <alignment horizontal="left" vertical="center" wrapText="1"/>
    </xf>
    <xf numFmtId="0" fontId="17" fillId="7" borderId="20" xfId="0" applyFont="1" applyFill="1" applyBorder="1" applyAlignment="1">
      <alignment horizontal="left" vertical="center"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5" fillId="4" borderId="29" xfId="0" applyFont="1" applyFill="1" applyBorder="1" applyAlignment="1">
      <alignment horizontal="left" vertical="center" wrapText="1"/>
    </xf>
    <xf numFmtId="0" fontId="7" fillId="0" borderId="0" xfId="0"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7" fillId="7" borderId="23" xfId="0" applyFont="1" applyFill="1" applyBorder="1" applyAlignment="1">
      <alignment horizontal="left" vertical="center" wrapText="1"/>
    </xf>
    <xf numFmtId="0" fontId="17" fillId="7" borderId="18"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15" fillId="4" borderId="27" xfId="0" applyFont="1" applyFill="1" applyBorder="1" applyAlignment="1">
      <alignment horizontal="left" vertical="center" wrapText="1"/>
    </xf>
    <xf numFmtId="0" fontId="4" fillId="2" borderId="0" xfId="0" applyFont="1" applyFill="1" applyAlignment="1" applyProtection="1">
      <alignment horizontal="left" vertical="center"/>
      <protection locked="0"/>
    </xf>
    <xf numFmtId="0" fontId="5" fillId="2" borderId="0" xfId="0" applyFont="1" applyFill="1" applyAlignment="1">
      <alignment horizont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Alignment="1">
      <alignment horizontal="center" wrapText="1"/>
    </xf>
  </cellXfs>
  <cellStyles count="1">
    <cellStyle name="Normal" xfId="0" builtinId="0"/>
  </cellStyles>
  <dxfs count="9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314326</xdr:colOff>
      <xdr:row>0</xdr:row>
      <xdr:rowOff>76201</xdr:rowOff>
    </xdr:from>
    <xdr:to>
      <xdr:col>1</xdr:col>
      <xdr:colOff>923926</xdr:colOff>
      <xdr:row>0</xdr:row>
      <xdr:rowOff>781051</xdr:rowOff>
    </xdr:to>
    <xdr:pic>
      <xdr:nvPicPr>
        <xdr:cNvPr id="2" name="Image 1" descr="Résultat de recherche d'images pour &quot;logo ministère de l'éducation nationale&quo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6" y="76201"/>
          <a:ext cx="60960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auvin/Desktop/renovation%20Bac%20Pro%20SEN%20-%20CPC_2013/CPC%20du%205%20et%206%20nov2015/Savoirs-Comp&#233;tences%20-%20BCP%20SN%20au%2006-11-2015_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voirs-compétences TCx"/>
      <sheetName val="savoirs-compétences TC"/>
      <sheetName val="unités constitutives TC"/>
      <sheetName val="savoirs-compétences SSIHT"/>
      <sheetName val="unités constitutives SSIHT"/>
      <sheetName val="savoirs-compétences RISC"/>
      <sheetName val="savoirs-compétences RISCx"/>
      <sheetName val="unités constitutives RISC"/>
      <sheetName val="savoirs-compétences ARED"/>
      <sheetName val="unités constitutives ARED"/>
      <sheetName val="savoirs-compétences AREDx"/>
    </sheetNames>
    <sheetDataSet>
      <sheetData sheetId="0"/>
      <sheetData sheetId="1"/>
      <sheetData sheetId="2"/>
      <sheetData sheetId="3"/>
      <sheetData sheetId="4">
        <row r="2">
          <cell r="C2" t="str">
            <v>C1-1 Appréhender la mise en œuvre d’un projet simulé ou réel d’installation d’un système</v>
          </cell>
        </row>
        <row r="3">
          <cell r="C3" t="str">
            <v>C2-1 Faire un bilan de l’existant et Recueillir les informations relatives à l’exploitation et aux caractéristiques des matériels de l’installation</v>
          </cell>
        </row>
        <row r="4">
          <cell r="C4" t="str">
            <v xml:space="preserve">C2-2 Analyser le fonctionnement de l’installation actuelle ou de l’équipement en vue de l’intervention </v>
          </cell>
        </row>
        <row r="5">
          <cell r="C5" t="str">
            <v>C3-1 Planifier l’intervention</v>
          </cell>
        </row>
        <row r="6">
          <cell r="C6" t="str">
            <v>C3-2 Réaliser l’intégration matérielle ou logicielle d’un équipement</v>
          </cell>
        </row>
        <row r="7">
          <cell r="C7" t="str">
            <v>C3-3 Effectuer les tests nécessaires à la validation du fonctionnement des équipements</v>
          </cell>
        </row>
        <row r="8">
          <cell r="C8" t="str">
            <v>C4-1 Préparer le plan d’action puis établir tout ou partie du plan d’implantation et de câblage</v>
          </cell>
        </row>
        <row r="9">
          <cell r="C9" t="str">
            <v xml:space="preserve">C4-2 Repérer les supports de transmission et d’énergie, implanter, câbler, raccorder les appareillages et les équipements d’interconnexion </v>
          </cell>
        </row>
        <row r="10">
          <cell r="C10" t="str">
            <v>C4-3 Effectuer les tests, certifier le support physique</v>
          </cell>
        </row>
        <row r="11">
          <cell r="C11" t="str">
            <v>C4-4 Installer, configurer les éléments du système et vérifier la conformité du fonctionnement</v>
          </cell>
        </row>
        <row r="12">
          <cell r="C12" t="str">
            <v>C5-1 Établir un pré diagnostic à distance</v>
          </cell>
        </row>
        <row r="13">
          <cell r="C13" t="str">
            <v>C5-2 Vérifier la conformité du support et des alimentations en énergie, le fonctionnement des matériels et logiciels en interaction</v>
          </cell>
        </row>
        <row r="14">
          <cell r="C14" t="str">
            <v>C5-3 Analyser et  interpréter les indicateurs de fonctionnement et établir un diagnostic</v>
          </cell>
        </row>
        <row r="15">
          <cell r="C15" t="str">
            <v>C5-4 Réaliser l’intervention</v>
          </cell>
        </row>
        <row r="16">
          <cell r="C16" t="str">
            <v>C5-5 Vérifier la conformité du fonctionnement des matériels et  des logiciels identifiés puis de l'installation</v>
          </cell>
        </row>
        <row r="17">
          <cell r="C17" t="str">
            <v>C5-6 Mettre à jour les documents relatant les historiques des interventions</v>
          </cell>
        </row>
        <row r="18">
          <cell r="C18" t="str">
            <v>C6-1 Communiquer lors de l’intervention, déceler et mettre en évidence les besoins du client</v>
          </cell>
        </row>
        <row r="19">
          <cell r="C19" t="str">
            <v>C6-2 S’intégrer à la démarche qualité du service et respecter les termes du contrat</v>
          </cell>
        </row>
        <row r="20">
          <cell r="C20" t="str">
            <v>C6-3 Renseigner le rapport de recette ou le bon d’intervention</v>
          </cell>
        </row>
        <row r="21">
          <cell r="C21" t="str">
            <v>C7-1 Gérer ses lots de matériel, son temps d’intervention et les ressources</v>
          </cell>
        </row>
        <row r="22">
          <cell r="C22" t="str">
            <v>C8-1 Adopter une attitude citoyenne et responsable dans le cadre de l'usage professionnel des outils numériques</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outlinePr summaryBelow="0"/>
    <pageSetUpPr fitToPage="1"/>
  </sheetPr>
  <dimension ref="B1:M194"/>
  <sheetViews>
    <sheetView tabSelected="1" topLeftCell="A65" zoomScale="90" zoomScaleNormal="90" workbookViewId="0">
      <selection activeCell="F190" sqref="F190"/>
    </sheetView>
  </sheetViews>
  <sheetFormatPr baseColWidth="10" defaultRowHeight="15" outlineLevelRow="1" x14ac:dyDescent="0.25"/>
  <cols>
    <col min="1" max="1" width="4.28515625" customWidth="1"/>
    <col min="2" max="2" width="83.85546875" style="55" customWidth="1"/>
    <col min="3" max="3" width="12" style="12" customWidth="1"/>
    <col min="4" max="4" width="12.85546875" style="12" customWidth="1"/>
    <col min="5" max="5" width="24.7109375" bestFit="1" customWidth="1"/>
    <col min="6" max="6" width="11.140625" customWidth="1"/>
    <col min="7" max="7" width="4.28515625" customWidth="1"/>
    <col min="8" max="8" width="7" style="9" hidden="1" customWidth="1"/>
    <col min="9" max="9" width="9.140625" hidden="1" customWidth="1"/>
    <col min="10" max="10" width="7" hidden="1" customWidth="1"/>
    <col min="11" max="11" width="6" hidden="1" customWidth="1"/>
    <col min="12" max="12" width="12.140625" hidden="1" customWidth="1"/>
    <col min="13" max="15" width="11.42578125" customWidth="1"/>
  </cols>
  <sheetData>
    <row r="1" spans="2:6" ht="65.25" customHeight="1" x14ac:dyDescent="0.25">
      <c r="B1" s="1" t="s">
        <v>0</v>
      </c>
      <c r="C1" s="2"/>
      <c r="D1" s="2"/>
      <c r="E1" s="3"/>
      <c r="F1" s="3"/>
    </row>
    <row r="2" spans="2:6" ht="9.75" customHeight="1" x14ac:dyDescent="0.25">
      <c r="B2" s="1"/>
      <c r="C2" s="2"/>
      <c r="D2" s="2"/>
      <c r="E2" s="3"/>
      <c r="F2" s="3"/>
    </row>
    <row r="3" spans="2:6" ht="53.25" customHeight="1" x14ac:dyDescent="0.4">
      <c r="B3" s="138" t="s">
        <v>1</v>
      </c>
      <c r="C3" s="138"/>
      <c r="D3" s="138"/>
      <c r="E3" s="138"/>
      <c r="F3" s="138"/>
    </row>
    <row r="4" spans="2:6" x14ac:dyDescent="0.25">
      <c r="B4" s="1"/>
      <c r="C4" s="2"/>
      <c r="D4" s="2"/>
      <c r="E4" s="3"/>
      <c r="F4" s="3"/>
    </row>
    <row r="5" spans="2:6" ht="7.5" customHeight="1" x14ac:dyDescent="0.25">
      <c r="B5" s="1"/>
      <c r="C5" s="2"/>
      <c r="D5" s="2"/>
      <c r="E5" s="3"/>
      <c r="F5" s="3"/>
    </row>
    <row r="6" spans="2:6" ht="37.5" customHeight="1" x14ac:dyDescent="0.25">
      <c r="B6" s="139" t="s">
        <v>2</v>
      </c>
      <c r="C6" s="140"/>
      <c r="D6" s="140"/>
      <c r="E6" s="140"/>
      <c r="F6" s="141"/>
    </row>
    <row r="7" spans="2:6" x14ac:dyDescent="0.25">
      <c r="B7" s="1"/>
      <c r="C7" s="2"/>
      <c r="D7" s="2"/>
      <c r="E7" s="3"/>
      <c r="F7" s="3"/>
    </row>
    <row r="8" spans="2:6" ht="8.25" customHeight="1" x14ac:dyDescent="0.25">
      <c r="B8" s="1"/>
      <c r="C8" s="2"/>
      <c r="D8" s="2"/>
      <c r="E8" s="3"/>
      <c r="F8" s="3"/>
    </row>
    <row r="9" spans="2:6" ht="39" customHeight="1" x14ac:dyDescent="0.25">
      <c r="B9" s="142" t="s">
        <v>3</v>
      </c>
      <c r="C9" s="142"/>
      <c r="D9" s="142"/>
      <c r="E9" s="142"/>
      <c r="F9" s="142"/>
    </row>
    <row r="10" spans="2:6" ht="14.25" customHeight="1" x14ac:dyDescent="0.25">
      <c r="B10" s="4"/>
      <c r="C10" s="4"/>
      <c r="D10" s="4"/>
      <c r="E10" s="4"/>
      <c r="F10" s="3"/>
    </row>
    <row r="11" spans="2:6" x14ac:dyDescent="0.25">
      <c r="B11" s="1"/>
      <c r="C11" s="2"/>
      <c r="D11" s="2"/>
      <c r="E11" s="3"/>
      <c r="F11" s="3"/>
    </row>
    <row r="12" spans="2:6" ht="24" customHeight="1" x14ac:dyDescent="0.25">
      <c r="B12" s="5" t="s">
        <v>4</v>
      </c>
      <c r="C12" s="137"/>
      <c r="D12" s="137"/>
      <c r="E12" s="137"/>
      <c r="F12" s="137"/>
    </row>
    <row r="13" spans="2:6" ht="24" customHeight="1" x14ac:dyDescent="0.25">
      <c r="B13" s="5" t="s">
        <v>5</v>
      </c>
      <c r="C13" s="137"/>
      <c r="D13" s="137"/>
      <c r="E13" s="137"/>
      <c r="F13" s="137"/>
    </row>
    <row r="14" spans="2:6" ht="24" customHeight="1" x14ac:dyDescent="0.25">
      <c r="B14" s="5" t="s">
        <v>6</v>
      </c>
      <c r="C14" s="137"/>
      <c r="D14" s="137"/>
      <c r="E14" s="137"/>
      <c r="F14" s="137"/>
    </row>
    <row r="15" spans="2:6" ht="24" customHeight="1" x14ac:dyDescent="0.25">
      <c r="B15" s="5" t="s">
        <v>7</v>
      </c>
      <c r="C15" s="137"/>
      <c r="D15" s="137"/>
      <c r="E15" s="137"/>
      <c r="F15" s="137"/>
    </row>
    <row r="16" spans="2:6" ht="24" customHeight="1" x14ac:dyDescent="0.25">
      <c r="B16" s="5" t="s">
        <v>8</v>
      </c>
      <c r="C16" s="137"/>
      <c r="D16" s="137"/>
      <c r="E16" s="137"/>
      <c r="F16" s="137"/>
    </row>
    <row r="17" spans="2:12" ht="18.75" customHeight="1" x14ac:dyDescent="0.25">
      <c r="B17" s="6"/>
      <c r="C17" s="7"/>
      <c r="D17" s="7"/>
      <c r="E17" s="7"/>
      <c r="F17" s="8"/>
    </row>
    <row r="18" spans="2:12" ht="6.75" customHeight="1" thickBot="1" x14ac:dyDescent="0.3">
      <c r="B18" s="1"/>
      <c r="C18" s="2"/>
      <c r="D18" s="2"/>
      <c r="E18" s="3"/>
      <c r="F18" s="3"/>
    </row>
    <row r="19" spans="2:12" ht="18.75" customHeight="1" thickBot="1" x14ac:dyDescent="0.3">
      <c r="B19" s="117" t="s">
        <v>9</v>
      </c>
      <c r="C19" s="118"/>
      <c r="D19" s="118"/>
      <c r="E19" s="118"/>
      <c r="F19" s="119"/>
    </row>
    <row r="20" spans="2:12" ht="18.75" customHeight="1" x14ac:dyDescent="0.25">
      <c r="B20" s="10"/>
      <c r="C20" s="10"/>
      <c r="D20" s="10"/>
      <c r="E20" s="10"/>
      <c r="F20" s="10"/>
    </row>
    <row r="21" spans="2:12" ht="49.5" customHeight="1" x14ac:dyDescent="0.25">
      <c r="B21" s="126" t="s">
        <v>10</v>
      </c>
      <c r="C21" s="126"/>
      <c r="D21" s="126"/>
      <c r="E21" s="126"/>
      <c r="F21" s="126"/>
    </row>
    <row r="22" spans="2:12" ht="22.5" customHeight="1" x14ac:dyDescent="0.25">
      <c r="B22" s="1"/>
      <c r="C22" s="2"/>
      <c r="D22" s="2"/>
      <c r="E22" s="3"/>
      <c r="F22" s="3"/>
    </row>
    <row r="23" spans="2:12" ht="21.75" customHeight="1" x14ac:dyDescent="0.25">
      <c r="B23" s="127" t="s">
        <v>11</v>
      </c>
      <c r="C23" s="128"/>
      <c r="D23" s="128"/>
      <c r="E23" s="128"/>
      <c r="F23" s="129"/>
    </row>
    <row r="24" spans="2:12" ht="15.75" thickBot="1" x14ac:dyDescent="0.3">
      <c r="B24" s="11"/>
    </row>
    <row r="25" spans="2:12" s="12" customFormat="1" ht="26.25" thickBot="1" x14ac:dyDescent="0.3">
      <c r="B25" s="13" t="s">
        <v>12</v>
      </c>
      <c r="C25" s="14" t="s">
        <v>13</v>
      </c>
      <c r="D25" s="15" t="s">
        <v>14</v>
      </c>
      <c r="E25" s="16" t="s">
        <v>15</v>
      </c>
      <c r="F25" s="17" t="s">
        <v>16</v>
      </c>
      <c r="H25" s="18" t="s">
        <v>137</v>
      </c>
      <c r="I25" s="12">
        <f>C27*K27+C30*K30+C35*K35+C43*K43+C56*K56+C62*K62+C66*K66+C71*K71+C79*K79+C82*K82+C89*K89</f>
        <v>16</v>
      </c>
      <c r="J25" s="12" t="s">
        <v>138</v>
      </c>
      <c r="K25" s="12">
        <f>J89-K89+J82-K82+J79-K79+J71-K71+J66-K66+J62-K62+J56-K56+J43-K43+J35-K35+J30-K30+J27-K27</f>
        <v>-5</v>
      </c>
    </row>
    <row r="26" spans="2:12" s="23" customFormat="1" ht="8.25" customHeight="1" thickBot="1" x14ac:dyDescent="0.3">
      <c r="B26" s="19"/>
      <c r="C26" s="20"/>
      <c r="D26" s="21"/>
      <c r="E26" s="22"/>
      <c r="F26" s="20"/>
      <c r="H26" s="24"/>
    </row>
    <row r="27" spans="2:12" s="34" customFormat="1" ht="25.5" customHeight="1" x14ac:dyDescent="0.25">
      <c r="B27" s="25" t="s">
        <v>17</v>
      </c>
      <c r="C27" s="26">
        <v>1</v>
      </c>
      <c r="D27" s="27"/>
      <c r="E27" s="28" t="str">
        <f>IF(H27=2,IF(D27&lt;&gt;"",IF(COUNTA(E29)=0,"VALIDÉE",IF(COUNTA(E29)=1,"NON VALIDÉE","PARTIELLEMENT VALIDÉE")),""),"")</f>
        <v/>
      </c>
      <c r="F27" s="29" t="str">
        <f>IF(D27&lt;&gt;"",IF(E27="VALIDÉE",I27,IF(E27="NON VALIDÉE",0,IF(E27="PARTIELLEMENT VALIDÉE",L27,""))),"")</f>
        <v/>
      </c>
      <c r="G27" s="30"/>
      <c r="H27" s="31">
        <f>SUM(H29)/COUNTA(C29)</f>
        <v>1.1000000000000001</v>
      </c>
      <c r="I27" s="89">
        <f>C27/$I$25*20</f>
        <v>1.25</v>
      </c>
      <c r="J27" s="33">
        <f>IF(ISNUMBER(F27),1,0)</f>
        <v>0</v>
      </c>
      <c r="K27" s="34">
        <f>COUNTA(D27)</f>
        <v>0</v>
      </c>
      <c r="L27" s="34">
        <f>I27*L29</f>
        <v>1.25</v>
      </c>
    </row>
    <row r="28" spans="2:12" ht="15" customHeight="1" outlineLevel="1" x14ac:dyDescent="0.25">
      <c r="B28" s="36" t="s">
        <v>18</v>
      </c>
      <c r="C28" s="37" t="s">
        <v>19</v>
      </c>
      <c r="D28" s="38" t="s">
        <v>20</v>
      </c>
      <c r="E28" s="38" t="s">
        <v>21</v>
      </c>
      <c r="F28" s="39"/>
      <c r="G28" s="40"/>
      <c r="H28" s="32"/>
      <c r="I28" s="32"/>
      <c r="J28" s="9"/>
      <c r="L28">
        <f>COUNTA(E29:E29)</f>
        <v>0</v>
      </c>
    </row>
    <row r="29" spans="2:12" ht="48.75" outlineLevel="1" thickBot="1" x14ac:dyDescent="0.3">
      <c r="B29" s="41" t="s">
        <v>22</v>
      </c>
      <c r="C29" s="42" t="s">
        <v>23</v>
      </c>
      <c r="D29" s="43"/>
      <c r="E29" s="43"/>
      <c r="F29" s="44"/>
      <c r="H29">
        <f>IF(COUNTA(C29)+COUNTA(D29)+COUNTA(E29)=2,2,IF(COUNTA(C29)+COUNTA(D29)+COUNTA(E29)=0,0,1.1))</f>
        <v>1.1000000000000001</v>
      </c>
      <c r="J29" s="9"/>
      <c r="L29">
        <f>1-L28/COUNTA(C29:C29)</f>
        <v>1</v>
      </c>
    </row>
    <row r="30" spans="2:12" s="34" customFormat="1" ht="25.5" customHeight="1" x14ac:dyDescent="0.25">
      <c r="B30" s="25" t="s">
        <v>24</v>
      </c>
      <c r="C30" s="26">
        <v>4</v>
      </c>
      <c r="D30" s="45" t="s">
        <v>23</v>
      </c>
      <c r="E30" s="28" t="str">
        <f>IF(H30=2,IF(D30&lt;&gt;"",IF(COUNTA(E32,E33)=0,"VALIDÉE",IF(COUNTA(E32,E33)=2,"NON VALIDÉE","PARTIELLEMENT VALIDÉE")),""),"")</f>
        <v/>
      </c>
      <c r="F30" s="29" t="str">
        <f>IF(D30&lt;&gt;"",IF(E30="VALIDÉE",I30,IF(E30="NON VALIDÉE",0,IF(E30="PARTIELLEMENT VALIDÉE",L30+K31,""))),"")</f>
        <v/>
      </c>
      <c r="G30" s="30"/>
      <c r="H30" s="31">
        <f>SUM(H32:H34)/COUNTA(C32:C34)</f>
        <v>1.1000000000000001</v>
      </c>
      <c r="I30" s="89">
        <f>C30/$I$25*20</f>
        <v>5</v>
      </c>
      <c r="J30" s="33">
        <f>IF(ISNUMBER(F30),1,0)</f>
        <v>0</v>
      </c>
      <c r="K30" s="34">
        <f>COUNTA(D30)</f>
        <v>1</v>
      </c>
      <c r="L30" s="34">
        <f>I30*L32</f>
        <v>5</v>
      </c>
    </row>
    <row r="31" spans="2:12" ht="15" customHeight="1" outlineLevel="1" x14ac:dyDescent="0.25">
      <c r="B31" s="36" t="s">
        <v>18</v>
      </c>
      <c r="C31" s="37" t="s">
        <v>19</v>
      </c>
      <c r="D31" s="38" t="s">
        <v>20</v>
      </c>
      <c r="E31" s="38" t="s">
        <v>21</v>
      </c>
      <c r="F31" s="39"/>
      <c r="G31" s="40"/>
      <c r="H31" s="32"/>
      <c r="I31" s="32"/>
      <c r="J31" s="9"/>
      <c r="K31">
        <f>SUM(K32:K34)</f>
        <v>0</v>
      </c>
      <c r="L31">
        <f>COUNTA(E32:E33)</f>
        <v>0</v>
      </c>
    </row>
    <row r="32" spans="2:12" ht="25.5" customHeight="1" outlineLevel="1" x14ac:dyDescent="0.25">
      <c r="B32" s="41" t="s">
        <v>25</v>
      </c>
      <c r="C32" s="46" t="s">
        <v>23</v>
      </c>
      <c r="D32" s="47"/>
      <c r="E32" s="47"/>
      <c r="F32" s="44"/>
      <c r="H32">
        <f t="shared" ref="H32:H42" si="0">IF(COUNTA(C32)+COUNTA(D32)+COUNTA(E32)=2,2,IF(COUNTA(C32)+COUNTA(D32)+COUNTA(E32)=0,0,1.1))</f>
        <v>1.1000000000000001</v>
      </c>
      <c r="J32" s="9"/>
      <c r="K32" s="9"/>
      <c r="L32">
        <f>1-L31/COUNTA(C32:C33)</f>
        <v>1</v>
      </c>
    </row>
    <row r="33" spans="2:12" ht="15.75" outlineLevel="1" x14ac:dyDescent="0.25">
      <c r="B33" s="41" t="s">
        <v>26</v>
      </c>
      <c r="C33" s="46" t="s">
        <v>23</v>
      </c>
      <c r="D33" s="47"/>
      <c r="E33" s="47"/>
      <c r="F33" s="44"/>
      <c r="H33">
        <f t="shared" si="0"/>
        <v>1.1000000000000001</v>
      </c>
      <c r="J33" s="9"/>
      <c r="K33" s="9"/>
      <c r="L33" s="35"/>
    </row>
    <row r="34" spans="2:12" ht="16.5" outlineLevel="1" thickBot="1" x14ac:dyDescent="0.3">
      <c r="B34" s="48" t="s">
        <v>27</v>
      </c>
      <c r="C34" s="49"/>
      <c r="D34" s="50"/>
      <c r="E34" s="50"/>
      <c r="F34" s="51"/>
      <c r="H34">
        <f t="shared" si="0"/>
        <v>0</v>
      </c>
      <c r="J34" s="9"/>
      <c r="K34" s="9">
        <f>IF(AND(C34&lt;&gt;"",D34&lt;&gt;"",D$30&lt;&gt;""),2/19,0)</f>
        <v>0</v>
      </c>
      <c r="L34" s="35"/>
    </row>
    <row r="35" spans="2:12" s="34" customFormat="1" ht="25.5" customHeight="1" x14ac:dyDescent="0.25">
      <c r="B35" s="25" t="s">
        <v>28</v>
      </c>
      <c r="C35" s="26">
        <v>4</v>
      </c>
      <c r="D35" s="45" t="s">
        <v>23</v>
      </c>
      <c r="E35" s="28" t="str">
        <f>IF(H35=2,IF(D35&lt;&gt;"",IF(COUNTA(E38,E39,E41)=0,"VALIDÉE",IF(COUNTA(E38,E39,E41)=3,"NON VALIDÉE","PARTIELLEMENT VALIDÉE")),""),"")</f>
        <v/>
      </c>
      <c r="F35" s="29" t="str">
        <f>IF(D35&lt;&gt;"",IF(E35="VALIDÉE",I35,IF(E35="NON VALIDÉE",0,IF(E35="PARTIELLEMENT VALIDÉE",L35+K37,""))),"")</f>
        <v/>
      </c>
      <c r="G35" s="30"/>
      <c r="H35" s="31">
        <f>SUM(H37:H42)/COUNTA(C37:C42)</f>
        <v>1.1000000000000001</v>
      </c>
      <c r="I35" s="89">
        <f>C35/$I$25*20</f>
        <v>5</v>
      </c>
      <c r="J35" s="33">
        <f>IF(ISNUMBER(F35),1,0)</f>
        <v>0</v>
      </c>
      <c r="K35" s="34">
        <f>COUNTA(D35)</f>
        <v>1</v>
      </c>
      <c r="L35" s="34">
        <f>I35*L37</f>
        <v>5</v>
      </c>
    </row>
    <row r="36" spans="2:12" ht="15" customHeight="1" outlineLevel="1" x14ac:dyDescent="0.25">
      <c r="B36" s="36" t="s">
        <v>18</v>
      </c>
      <c r="C36" s="37" t="s">
        <v>19</v>
      </c>
      <c r="D36" s="38" t="s">
        <v>20</v>
      </c>
      <c r="E36" s="38" t="s">
        <v>21</v>
      </c>
      <c r="F36" s="39"/>
      <c r="G36" s="40"/>
      <c r="H36" s="32"/>
      <c r="I36" s="32"/>
      <c r="J36" s="9"/>
      <c r="K36">
        <f>SUM(K37:K42)</f>
        <v>0</v>
      </c>
      <c r="L36">
        <f>COUNTA(E38:E39,E41)</f>
        <v>0</v>
      </c>
    </row>
    <row r="37" spans="2:12" ht="15" customHeight="1" outlineLevel="1" x14ac:dyDescent="0.25">
      <c r="B37" s="41" t="s">
        <v>29</v>
      </c>
      <c r="C37" s="52"/>
      <c r="D37" s="47"/>
      <c r="E37" s="47"/>
      <c r="F37" s="44"/>
      <c r="H37">
        <f t="shared" si="0"/>
        <v>0</v>
      </c>
      <c r="J37" s="9"/>
      <c r="K37" s="9">
        <f>IF(AND(C37&lt;&gt;"",D37&lt;&gt;"",D$35&lt;&gt;""),2/19,0)</f>
        <v>0</v>
      </c>
      <c r="L37">
        <f>1-L36/COUNTA(C38:C39,C41)</f>
        <v>1</v>
      </c>
    </row>
    <row r="38" spans="2:12" ht="15.75" outlineLevel="1" x14ac:dyDescent="0.25">
      <c r="B38" s="41" t="s">
        <v>30</v>
      </c>
      <c r="C38" s="46" t="s">
        <v>23</v>
      </c>
      <c r="D38" s="47"/>
      <c r="E38" s="47"/>
      <c r="F38" s="44"/>
      <c r="H38">
        <f t="shared" si="0"/>
        <v>1.1000000000000001</v>
      </c>
      <c r="J38" s="9"/>
      <c r="K38" s="9"/>
      <c r="L38" s="35"/>
    </row>
    <row r="39" spans="2:12" ht="15.75" outlineLevel="1" x14ac:dyDescent="0.25">
      <c r="B39" s="41" t="s">
        <v>31</v>
      </c>
      <c r="C39" s="46" t="s">
        <v>23</v>
      </c>
      <c r="D39" s="47"/>
      <c r="E39" s="47"/>
      <c r="F39" s="44"/>
      <c r="H39">
        <f t="shared" si="0"/>
        <v>1.1000000000000001</v>
      </c>
      <c r="J39" s="9"/>
      <c r="K39" s="9"/>
      <c r="L39" s="35"/>
    </row>
    <row r="40" spans="2:12" ht="15.75" customHeight="1" outlineLevel="1" x14ac:dyDescent="0.25">
      <c r="B40" s="41" t="s">
        <v>32</v>
      </c>
      <c r="C40" s="52"/>
      <c r="D40" s="47"/>
      <c r="E40" s="47"/>
      <c r="F40" s="44"/>
      <c r="H40">
        <f t="shared" si="0"/>
        <v>0</v>
      </c>
      <c r="J40" s="9"/>
      <c r="K40" s="9">
        <f>IF(AND(C40&lt;&gt;"",D40&lt;&gt;"",D$35&lt;&gt;""),2/19,0)</f>
        <v>0</v>
      </c>
      <c r="L40" s="35"/>
    </row>
    <row r="41" spans="2:12" ht="36" outlineLevel="1" x14ac:dyDescent="0.25">
      <c r="B41" s="41" t="s">
        <v>33</v>
      </c>
      <c r="C41" s="46" t="s">
        <v>23</v>
      </c>
      <c r="D41" s="47"/>
      <c r="E41" s="47"/>
      <c r="F41" s="44"/>
      <c r="H41">
        <f t="shared" si="0"/>
        <v>1.1000000000000001</v>
      </c>
      <c r="J41" s="9"/>
      <c r="K41" s="9"/>
      <c r="L41" s="35"/>
    </row>
    <row r="42" spans="2:12" ht="16.5" outlineLevel="1" thickBot="1" x14ac:dyDescent="0.3">
      <c r="B42" s="48" t="s">
        <v>34</v>
      </c>
      <c r="C42" s="49"/>
      <c r="D42" s="50"/>
      <c r="E42" s="50"/>
      <c r="F42" s="51"/>
      <c r="H42">
        <f t="shared" si="0"/>
        <v>0</v>
      </c>
      <c r="J42" s="9"/>
      <c r="K42" s="9">
        <f>IF(AND(C42&lt;&gt;"",D42&lt;&gt;"",D$35&lt;&gt;""),2/19,0)</f>
        <v>0</v>
      </c>
      <c r="L42" s="35"/>
    </row>
    <row r="43" spans="2:12" ht="25.5" customHeight="1" x14ac:dyDescent="0.25">
      <c r="B43" s="25" t="s">
        <v>130</v>
      </c>
      <c r="C43" s="26">
        <v>1</v>
      </c>
      <c r="D43" s="87"/>
      <c r="E43" s="93" t="str">
        <f>IF(H43=2,IF(D43&lt;&gt;"",IF(COUNTA(E46,E47,E48,E50:E54)=0,"VALIDÉE",IF(COUNTA(E46,E47,E48,E50:E54)=8,"NON VALIDÉE","PARTIELLEMENT VALIDÉE")),""),"")</f>
        <v/>
      </c>
      <c r="F43" s="92" t="str">
        <f>IF(D43&lt;&gt;"",IF(E43="VALIDÉE",I43,IF(E43="NON VALIDÉE",0,IF(E43="PARTIELLEMENT VALIDÉE",IF(L43+K44&gt;I43,I43,L43+K44),""))),"")</f>
        <v/>
      </c>
      <c r="G43" s="40"/>
      <c r="H43" s="32">
        <f>SUM(H45:H55)/COUNTA(C45:C55)</f>
        <v>1.0999999999999999</v>
      </c>
      <c r="I43" s="89">
        <f>C43/$I$25*20</f>
        <v>1.25</v>
      </c>
      <c r="J43" s="33">
        <f>IF(ISNUMBER(F43),1,0)</f>
        <v>0</v>
      </c>
      <c r="K43" s="34">
        <f>COUNTA(D43)</f>
        <v>0</v>
      </c>
      <c r="L43" s="34">
        <f>I43*L45</f>
        <v>1.25</v>
      </c>
    </row>
    <row r="44" spans="2:12" ht="15" customHeight="1" outlineLevel="1" x14ac:dyDescent="0.25">
      <c r="B44" s="36" t="s">
        <v>18</v>
      </c>
      <c r="C44" s="37" t="s">
        <v>19</v>
      </c>
      <c r="D44" s="38" t="s">
        <v>20</v>
      </c>
      <c r="E44" s="38" t="s">
        <v>21</v>
      </c>
      <c r="F44" s="39"/>
      <c r="G44" s="40"/>
      <c r="H44" s="32"/>
      <c r="I44" s="32"/>
      <c r="K44" s="91">
        <f>SUM(K45:K55)</f>
        <v>0</v>
      </c>
      <c r="L44">
        <f>COUNTA(E46:E48,E50:E54)</f>
        <v>0</v>
      </c>
    </row>
    <row r="45" spans="2:12" ht="15.75" outlineLevel="1" x14ac:dyDescent="0.25">
      <c r="B45" s="86" t="s">
        <v>119</v>
      </c>
      <c r="C45" s="88"/>
      <c r="D45" s="47"/>
      <c r="E45" s="47"/>
      <c r="F45" s="44"/>
      <c r="H45">
        <f>IF(COUNTA(C45)+COUNTA(D45)+COUNTA(E45)=2,2,IF(COUNTA(C45)+COUNTA(D45)+COUNTA(E45)=0,0,1.1))</f>
        <v>0</v>
      </c>
      <c r="K45" s="9">
        <f>IF(AND(C45&lt;&gt;"",D45&lt;&gt;"",D$43&lt;&gt;""),2/19,0)</f>
        <v>0</v>
      </c>
      <c r="L45">
        <f>1-L44/COUNTA(C46:C48,C50:C54)</f>
        <v>1</v>
      </c>
    </row>
    <row r="46" spans="2:12" ht="15.75" outlineLevel="1" x14ac:dyDescent="0.25">
      <c r="B46" s="86" t="s">
        <v>118</v>
      </c>
      <c r="C46" s="46" t="s">
        <v>23</v>
      </c>
      <c r="D46" s="47"/>
      <c r="E46" s="47"/>
      <c r="F46" s="44"/>
      <c r="H46">
        <f>IF(COUNTA(C46)+COUNTA(D46)+COUNTA(E46)=2,2,IF(COUNTA(C46)+COUNTA(D46)+COUNTA(E46)=0,0,1.1))</f>
        <v>1.1000000000000001</v>
      </c>
      <c r="K46" s="9"/>
      <c r="L46" s="35"/>
    </row>
    <row r="47" spans="2:12" ht="15.75" outlineLevel="1" x14ac:dyDescent="0.25">
      <c r="B47" s="86" t="s">
        <v>117</v>
      </c>
      <c r="C47" s="46" t="s">
        <v>23</v>
      </c>
      <c r="D47" s="47"/>
      <c r="E47" s="47"/>
      <c r="F47" s="44"/>
      <c r="H47">
        <f>IF(COUNTA(C47)+COUNTA(D47)+COUNTA(E47)=2,2,IF(COUNTA(C47)+COUNTA(D47)+COUNTA(E47)=0,0,1.1))</f>
        <v>1.1000000000000001</v>
      </c>
      <c r="K47" s="9"/>
      <c r="L47" s="35"/>
    </row>
    <row r="48" spans="2:12" ht="15.75" outlineLevel="1" x14ac:dyDescent="0.25">
      <c r="B48" s="86" t="s">
        <v>116</v>
      </c>
      <c r="C48" s="46" t="s">
        <v>23</v>
      </c>
      <c r="D48" s="47"/>
      <c r="E48" s="47"/>
      <c r="F48" s="44"/>
      <c r="H48">
        <f>IF(COUNTA(C48)+COUNTA(D48)+COUNTA(E48)=2,2,IF(COUNTA(C48)+COUNTA(D48)+COUNTA(E48)=0,0,1.1))</f>
        <v>1.1000000000000001</v>
      </c>
      <c r="K48" s="9"/>
      <c r="L48" s="35"/>
    </row>
    <row r="49" spans="2:13" ht="15.75" outlineLevel="1" x14ac:dyDescent="0.25">
      <c r="B49" s="86" t="s">
        <v>109</v>
      </c>
      <c r="C49" s="47"/>
      <c r="D49" s="47"/>
      <c r="E49" s="47"/>
      <c r="F49" s="44"/>
      <c r="H49">
        <f t="shared" ref="H49:H55" si="1">IF(COUNTA(C49)+COUNTA(D49)+COUNTA(E49)=2,2,IF(COUNTA(C49)+COUNTA(D49)+COUNTA(E49)=0,0,1.1))</f>
        <v>0</v>
      </c>
      <c r="K49" s="9">
        <f>IF(AND(C49&lt;&gt;"",D49&lt;&gt;"",D$43&lt;&gt;""),2/19,0)</f>
        <v>0</v>
      </c>
      <c r="L49" s="35"/>
    </row>
    <row r="50" spans="2:13" ht="15.75" outlineLevel="1" x14ac:dyDescent="0.25">
      <c r="B50" s="86" t="s">
        <v>110</v>
      </c>
      <c r="C50" s="46" t="s">
        <v>23</v>
      </c>
      <c r="D50" s="47"/>
      <c r="E50" s="47"/>
      <c r="F50" s="44"/>
      <c r="H50">
        <f>IF(COUNTA(C50)+COUNTA(D50)+COUNTA(E50)=2,2,IF(COUNTA(C50)+COUNTA(D50)+COUNTA(E50)=0,0,1.1))</f>
        <v>1.1000000000000001</v>
      </c>
      <c r="K50" s="9"/>
      <c r="L50" s="35"/>
    </row>
    <row r="51" spans="2:13" ht="15.75" outlineLevel="1" x14ac:dyDescent="0.25">
      <c r="B51" s="77" t="s">
        <v>111</v>
      </c>
      <c r="C51" s="46" t="s">
        <v>23</v>
      </c>
      <c r="D51" s="47"/>
      <c r="E51" s="47"/>
      <c r="F51" s="44"/>
      <c r="H51">
        <f t="shared" si="1"/>
        <v>1.1000000000000001</v>
      </c>
      <c r="K51" s="9"/>
      <c r="L51" s="35"/>
      <c r="M51" s="40"/>
    </row>
    <row r="52" spans="2:13" ht="15.75" outlineLevel="1" x14ac:dyDescent="0.25">
      <c r="B52" s="77" t="s">
        <v>112</v>
      </c>
      <c r="C52" s="46" t="s">
        <v>23</v>
      </c>
      <c r="D52" s="47"/>
      <c r="E52" s="47"/>
      <c r="F52" s="44"/>
      <c r="H52">
        <f t="shared" si="1"/>
        <v>1.1000000000000001</v>
      </c>
      <c r="K52" s="9"/>
      <c r="L52" s="35"/>
    </row>
    <row r="53" spans="2:13" ht="15.75" outlineLevel="1" x14ac:dyDescent="0.25">
      <c r="B53" s="77" t="s">
        <v>113</v>
      </c>
      <c r="C53" s="46" t="s">
        <v>23</v>
      </c>
      <c r="D53" s="47"/>
      <c r="E53" s="47"/>
      <c r="F53" s="44"/>
      <c r="H53">
        <f t="shared" si="1"/>
        <v>1.1000000000000001</v>
      </c>
      <c r="K53" s="9"/>
      <c r="L53" s="35"/>
    </row>
    <row r="54" spans="2:13" ht="15.75" outlineLevel="1" x14ac:dyDescent="0.25">
      <c r="B54" s="77" t="s">
        <v>114</v>
      </c>
      <c r="C54" s="46" t="s">
        <v>23</v>
      </c>
      <c r="D54" s="47"/>
      <c r="E54" s="47"/>
      <c r="F54" s="44"/>
      <c r="H54">
        <f t="shared" si="1"/>
        <v>1.1000000000000001</v>
      </c>
      <c r="K54" s="9"/>
      <c r="L54" s="35"/>
    </row>
    <row r="55" spans="2:13" ht="16.5" outlineLevel="1" thickBot="1" x14ac:dyDescent="0.3">
      <c r="B55" s="48" t="s">
        <v>115</v>
      </c>
      <c r="C55" s="90"/>
      <c r="D55" s="50"/>
      <c r="E55" s="50"/>
      <c r="F55" s="51"/>
      <c r="H55">
        <f t="shared" si="1"/>
        <v>0</v>
      </c>
      <c r="K55" s="9">
        <f>IF(AND(C55&lt;&gt;"",D55&lt;&gt;"",D$43&lt;&gt;""),2/19,0)</f>
        <v>0</v>
      </c>
      <c r="L55" s="35"/>
    </row>
    <row r="56" spans="2:13" s="34" customFormat="1" ht="25.5" customHeight="1" x14ac:dyDescent="0.25">
      <c r="B56" s="25" t="s">
        <v>35</v>
      </c>
      <c r="C56" s="26">
        <v>1</v>
      </c>
      <c r="D56" s="27"/>
      <c r="E56" s="28" t="str">
        <f>IF(H56=2,IF(D56&lt;&gt;"",IF(COUNTA(E59:E60)=0,"VALIDÉE",IF(COUNTA(E59:E60)=2,"NON VALIDÉE","PARTIELLEMENT VALIDÉE")),""),"")</f>
        <v/>
      </c>
      <c r="F56" s="29" t="str">
        <f>IF(D56&lt;&gt;"",IF(E56="VALIDÉE",I56,IF(E56="NON VALIDÉE",0,IF(E56="PARTIELLEMENT VALIDÉE",L56+K57,""))),"")</f>
        <v/>
      </c>
      <c r="G56" s="30"/>
      <c r="H56" s="31">
        <f>SUM(H58:H61)/COUNTA(C58:C61)</f>
        <v>1.1000000000000001</v>
      </c>
      <c r="I56" s="32">
        <f>C56/$I$25*20</f>
        <v>1.25</v>
      </c>
      <c r="J56" s="33">
        <f>IF(ISNUMBER(F56),1,0)</f>
        <v>0</v>
      </c>
      <c r="K56" s="34">
        <f>COUNTA(D56)</f>
        <v>0</v>
      </c>
      <c r="L56" s="34">
        <f>I56*L58</f>
        <v>1.25</v>
      </c>
    </row>
    <row r="57" spans="2:13" ht="15" customHeight="1" outlineLevel="1" x14ac:dyDescent="0.25">
      <c r="B57" s="36" t="s">
        <v>18</v>
      </c>
      <c r="C57" s="37" t="s">
        <v>19</v>
      </c>
      <c r="D57" s="38"/>
      <c r="E57" s="38" t="s">
        <v>21</v>
      </c>
      <c r="F57" s="39"/>
      <c r="G57" s="40"/>
      <c r="H57" s="32"/>
      <c r="I57" s="32"/>
      <c r="J57" s="9"/>
      <c r="K57">
        <f>SUM(K58:K61)</f>
        <v>0</v>
      </c>
      <c r="L57">
        <f>COUNTA(E59:E60)</f>
        <v>0</v>
      </c>
    </row>
    <row r="58" spans="2:13" ht="15" customHeight="1" outlineLevel="1" x14ac:dyDescent="0.25">
      <c r="B58" s="41" t="s">
        <v>36</v>
      </c>
      <c r="C58" s="52"/>
      <c r="D58" s="47"/>
      <c r="E58" s="47"/>
      <c r="F58" s="44"/>
      <c r="H58">
        <f>IF(COUNTA(C58)+COUNTA(D58)+COUNTA(E58)=2,2,IF(COUNTA(C58)+COUNTA(D58)+COUNTA(E58)=0,0,1.1))</f>
        <v>0</v>
      </c>
      <c r="J58" s="9"/>
      <c r="K58" s="9">
        <f>IF(AND(C58&lt;&gt;"",D58&lt;&gt;"",D$56&lt;&gt;""),2/19,0)</f>
        <v>0</v>
      </c>
      <c r="L58">
        <f>1-L57/COUNTA(C59:C60)</f>
        <v>1</v>
      </c>
    </row>
    <row r="59" spans="2:13" ht="15.75" outlineLevel="1" x14ac:dyDescent="0.25">
      <c r="B59" s="41" t="s">
        <v>37</v>
      </c>
      <c r="C59" s="46" t="s">
        <v>23</v>
      </c>
      <c r="D59" s="47"/>
      <c r="E59" s="47"/>
      <c r="F59" s="44"/>
      <c r="H59">
        <f>IF(COUNTA(C59)+COUNTA(D59)+COUNTA(E59)=2,2,IF(COUNTA(C59)+COUNTA(D59)+COUNTA(E59)=0,0,1.1))</f>
        <v>1.1000000000000001</v>
      </c>
      <c r="J59" s="9"/>
      <c r="K59" s="9"/>
      <c r="L59" s="35"/>
    </row>
    <row r="60" spans="2:13" ht="15.75" outlineLevel="1" x14ac:dyDescent="0.25">
      <c r="B60" s="41" t="s">
        <v>38</v>
      </c>
      <c r="C60" s="46" t="s">
        <v>23</v>
      </c>
      <c r="D60" s="47"/>
      <c r="E60" s="47"/>
      <c r="F60" s="44"/>
      <c r="H60">
        <f>IF(COUNTA(C60)+COUNTA(D60)+COUNTA(E60)=2,2,IF(COUNTA(C60)+COUNTA(D60)+COUNTA(E60)=0,0,1.1))</f>
        <v>1.1000000000000001</v>
      </c>
      <c r="J60" s="9"/>
      <c r="K60" s="9"/>
      <c r="L60" s="35"/>
    </row>
    <row r="61" spans="2:13" ht="16.5" outlineLevel="1" thickBot="1" x14ac:dyDescent="0.3">
      <c r="B61" s="48" t="s">
        <v>39</v>
      </c>
      <c r="C61" s="49"/>
      <c r="D61" s="50"/>
      <c r="E61" s="50"/>
      <c r="F61" s="51"/>
      <c r="H61">
        <f>IF(COUNTA(C61)+COUNTA(D61)+COUNTA(E61)=2,2,IF(COUNTA(C61)+COUNTA(D61)+COUNTA(E61)=0,0,1.1))</f>
        <v>0</v>
      </c>
      <c r="J61" s="9"/>
      <c r="K61" s="9">
        <f>IF(AND(C61&lt;&gt;"",D61&lt;&gt;"",D$56&lt;&gt;""),2/19,0)</f>
        <v>0</v>
      </c>
      <c r="L61" s="35"/>
    </row>
    <row r="62" spans="2:13" s="34" customFormat="1" ht="25.5" customHeight="1" x14ac:dyDescent="0.25">
      <c r="B62" s="25" t="s">
        <v>40</v>
      </c>
      <c r="C62" s="26">
        <v>1</v>
      </c>
      <c r="D62" s="27"/>
      <c r="E62" s="28" t="str">
        <f>IF(H62=2,IF(D62&lt;&gt;"",IF(COUNTA(E64)=0,"VALIDÉE",IF(COUNTA(E64)=1,"NON VALIDÉE","PARTIELLEMENT VALIDÉE")),""),"")</f>
        <v/>
      </c>
      <c r="F62" s="29" t="str">
        <f>IF(D62&lt;&gt;"",IF(E62="VALIDÉE",I62,IF(E62="NON VALIDÉE",0,IF(E62="PARTIELLEMENT VALIDÉE",L62+K63,""))),"")</f>
        <v/>
      </c>
      <c r="G62" s="30"/>
      <c r="H62" s="31">
        <f>SUM(H64:H65)/COUNTA(C64:C65)</f>
        <v>1.1000000000000001</v>
      </c>
      <c r="I62" s="32">
        <f>C62/$I$25*20</f>
        <v>1.25</v>
      </c>
      <c r="J62" s="33">
        <f>IF(ISNUMBER(F62),1,0)</f>
        <v>0</v>
      </c>
      <c r="K62" s="34">
        <f>COUNTA(D62)</f>
        <v>0</v>
      </c>
      <c r="L62" s="34">
        <f>I62*L64</f>
        <v>1.25</v>
      </c>
    </row>
    <row r="63" spans="2:13" ht="15" customHeight="1" outlineLevel="1" x14ac:dyDescent="0.25">
      <c r="B63" s="36" t="s">
        <v>18</v>
      </c>
      <c r="C63" s="37" t="s">
        <v>19</v>
      </c>
      <c r="D63" s="38" t="s">
        <v>20</v>
      </c>
      <c r="E63" s="38" t="s">
        <v>21</v>
      </c>
      <c r="F63" s="39"/>
      <c r="G63" s="40"/>
      <c r="H63" s="32"/>
      <c r="I63" s="32"/>
      <c r="J63" s="9"/>
      <c r="K63">
        <f>K65</f>
        <v>0</v>
      </c>
      <c r="L63">
        <f>COUNTA(E64)</f>
        <v>0</v>
      </c>
    </row>
    <row r="64" spans="2:13" ht="15" customHeight="1" outlineLevel="1" thickBot="1" x14ac:dyDescent="0.3">
      <c r="B64" s="41" t="s">
        <v>41</v>
      </c>
      <c r="C64" s="53" t="s">
        <v>23</v>
      </c>
      <c r="D64" s="47"/>
      <c r="E64" s="47"/>
      <c r="F64" s="44"/>
      <c r="H64">
        <f>IF(COUNTA(C64)+COUNTA(D64)+COUNTA(E64)=2,2,IF(COUNTA(C64)+COUNTA(D64)+COUNTA(E64)=0,0,1.1))</f>
        <v>1.1000000000000001</v>
      </c>
      <c r="J64" s="9"/>
      <c r="L64">
        <f>1-L63/COUNTA(C64)</f>
        <v>1</v>
      </c>
    </row>
    <row r="65" spans="2:12" ht="16.5" outlineLevel="1" thickBot="1" x14ac:dyDescent="0.3">
      <c r="B65" s="48" t="s">
        <v>42</v>
      </c>
      <c r="C65" s="49"/>
      <c r="D65" s="50"/>
      <c r="E65" s="50"/>
      <c r="F65" s="51"/>
      <c r="H65">
        <f>IF(COUNTA(C65)+COUNTA(D65)+COUNTA(E65)=2,2,IF(COUNTA(C65)+COUNTA(D65)+COUNTA(E65)=0,0,1.1))</f>
        <v>0</v>
      </c>
      <c r="J65" s="9"/>
      <c r="K65" s="9">
        <f>IF(AND(C65&lt;&gt;"",D65&lt;&gt;"",D$56&lt;&gt;""),2/19,0)</f>
        <v>0</v>
      </c>
      <c r="L65" s="35"/>
    </row>
    <row r="66" spans="2:12" s="34" customFormat="1" ht="25.5" customHeight="1" x14ac:dyDescent="0.25">
      <c r="B66" s="25" t="s">
        <v>43</v>
      </c>
      <c r="C66" s="26">
        <v>2</v>
      </c>
      <c r="D66" s="45" t="s">
        <v>23</v>
      </c>
      <c r="E66" s="28" t="str">
        <f>IF(H66=2,IF(D66&lt;&gt;"",IF(COUNTA(E68)=0,"VALIDÉE",IF(COUNTA(E68)=1,"NON VALIDÉE","PARTIELLEMENT VALIDÉE")),""),"")</f>
        <v/>
      </c>
      <c r="F66" s="29" t="str">
        <f>IF(D66&lt;&gt;"",IF(E66="VALIDÉE",I66,IF(E66="NON VALIDÉE",0,IF(E66="PARTIELLEMENT VALIDÉE",L66+K67,""))),"")</f>
        <v/>
      </c>
      <c r="G66" s="30"/>
      <c r="H66" s="31">
        <f>SUM(H68:H70)/COUNTA(C68:C70)</f>
        <v>1.1000000000000001</v>
      </c>
      <c r="I66" s="32">
        <f>C66/$I$25*20</f>
        <v>2.5</v>
      </c>
      <c r="J66" s="33">
        <f>IF(ISNUMBER(F66),1,0)</f>
        <v>0</v>
      </c>
      <c r="K66" s="34">
        <f>COUNTA(D66)</f>
        <v>1</v>
      </c>
      <c r="L66" s="34">
        <f>I66*L68</f>
        <v>2.5</v>
      </c>
    </row>
    <row r="67" spans="2:12" ht="15" customHeight="1" outlineLevel="1" x14ac:dyDescent="0.25">
      <c r="B67" s="36" t="s">
        <v>18</v>
      </c>
      <c r="C67" s="37" t="s">
        <v>19</v>
      </c>
      <c r="D67" s="38" t="s">
        <v>20</v>
      </c>
      <c r="E67" s="38" t="s">
        <v>21</v>
      </c>
      <c r="F67" s="39"/>
      <c r="G67" s="40"/>
      <c r="H67" s="32"/>
      <c r="I67" s="32"/>
      <c r="J67" s="9"/>
      <c r="K67">
        <f>SUM(K68:K70)</f>
        <v>0</v>
      </c>
      <c r="L67">
        <f>COUNTA(E68)</f>
        <v>0</v>
      </c>
    </row>
    <row r="68" spans="2:12" ht="114.75" customHeight="1" outlineLevel="1" x14ac:dyDescent="0.25">
      <c r="B68" s="41" t="s">
        <v>44</v>
      </c>
      <c r="C68" s="46" t="s">
        <v>23</v>
      </c>
      <c r="D68" s="47"/>
      <c r="E68" s="47"/>
      <c r="F68" s="44"/>
      <c r="H68">
        <f>IF(COUNTA(C68)+COUNTA(D68)+COUNTA(E68)=2,2,IF(COUNTA(C68)+COUNTA(D68)+COUNTA(E68)=0,0,1.1))</f>
        <v>1.1000000000000001</v>
      </c>
      <c r="J68" s="9"/>
      <c r="L68">
        <f>1-L67/COUNTA(C68)</f>
        <v>1</v>
      </c>
    </row>
    <row r="69" spans="2:12" ht="36" outlineLevel="1" x14ac:dyDescent="0.25">
      <c r="B69" s="41" t="s">
        <v>45</v>
      </c>
      <c r="C69" s="88"/>
      <c r="D69" s="47"/>
      <c r="E69" s="47"/>
      <c r="F69" s="44"/>
      <c r="H69">
        <f>IF(COUNTA(C69)+COUNTA(D69)+COUNTA(E69)=2,2,IF(COUNTA(C69)+COUNTA(D69)+COUNTA(E69)=0,0,1.1))</f>
        <v>0</v>
      </c>
      <c r="J69" s="9"/>
      <c r="K69" s="9">
        <f>IF(AND(C69&lt;&gt;"",D69&lt;&gt;"",D$66&lt;&gt;""),2/19,0)</f>
        <v>0</v>
      </c>
      <c r="L69" s="35"/>
    </row>
    <row r="70" spans="2:12" ht="48.75" outlineLevel="1" thickBot="1" x14ac:dyDescent="0.3">
      <c r="B70" s="48" t="s">
        <v>46</v>
      </c>
      <c r="C70" s="49"/>
      <c r="D70" s="50"/>
      <c r="E70" s="50"/>
      <c r="F70" s="51"/>
      <c r="H70">
        <f>IF(COUNTA(C70)+COUNTA(D70)+COUNTA(E70)=2,2,IF(COUNTA(C70)+COUNTA(D70)+COUNTA(E70)=0,0,1.1))</f>
        <v>0</v>
      </c>
      <c r="J70" s="9"/>
      <c r="K70" s="9">
        <f>IF(AND(C70&lt;&gt;"",D70&lt;&gt;"",D$66&lt;&gt;""),2/19,0)</f>
        <v>0</v>
      </c>
      <c r="L70" s="35"/>
    </row>
    <row r="71" spans="2:12" ht="25.5" customHeight="1" x14ac:dyDescent="0.25">
      <c r="B71" s="25" t="s">
        <v>128</v>
      </c>
      <c r="C71" s="26">
        <v>1</v>
      </c>
      <c r="D71" s="87"/>
      <c r="E71" s="28" t="str">
        <f>IF(H71=2,IF(D71&lt;&gt;"",IF(COUNTA(E75:E76)=0,"VALIDÉE",IF(COUNTA(E75:E76)=2,"NON VALIDÉE","PARTIELLEMENT VALIDÉE")),""),"")</f>
        <v/>
      </c>
      <c r="F71" s="29" t="str">
        <f>IF(D71&lt;&gt;"",IF(E71="VALIDÉE",I71,IF(E71="NON VALIDÉE",0,IF(E71="PARTIELLEMENT VALIDÉE",L71+K72,""))),"")</f>
        <v/>
      </c>
      <c r="G71" s="40"/>
      <c r="H71" s="32">
        <f>SUM(H73:H78)/COUNTA(C73:C78)</f>
        <v>1.1000000000000001</v>
      </c>
      <c r="I71" s="32">
        <f>C71/$I$25*20</f>
        <v>1.25</v>
      </c>
      <c r="J71" s="33">
        <f>IF(ISNUMBER(F71),1,0)</f>
        <v>0</v>
      </c>
      <c r="K71" s="34">
        <f>COUNTA(D71)</f>
        <v>0</v>
      </c>
      <c r="L71" s="34">
        <f>I71*L73</f>
        <v>1.25</v>
      </c>
    </row>
    <row r="72" spans="2:12" ht="15" customHeight="1" outlineLevel="1" x14ac:dyDescent="0.25">
      <c r="B72" s="36" t="s">
        <v>18</v>
      </c>
      <c r="C72" s="37" t="s">
        <v>19</v>
      </c>
      <c r="D72" s="38" t="s">
        <v>20</v>
      </c>
      <c r="E72" s="38" t="s">
        <v>21</v>
      </c>
      <c r="F72" s="39"/>
      <c r="G72" s="40"/>
      <c r="H72" s="32"/>
      <c r="I72" s="32"/>
      <c r="K72">
        <f>SUM(K73:K78)</f>
        <v>0</v>
      </c>
      <c r="L72">
        <f>COUNTA(E75:E76)</f>
        <v>0</v>
      </c>
    </row>
    <row r="73" spans="2:12" ht="15" customHeight="1" outlineLevel="1" x14ac:dyDescent="0.25">
      <c r="B73" s="77" t="s">
        <v>120</v>
      </c>
      <c r="C73" s="47"/>
      <c r="D73" s="47"/>
      <c r="E73" s="47"/>
      <c r="F73" s="44"/>
      <c r="H73">
        <f t="shared" ref="H73:H78" si="2">IF(COUNTA(C73)+COUNTA(D73)+COUNTA(E73)=2,2,IF(COUNTA(C73)+COUNTA(D73)+COUNTA(E73)=0,0,1.1))</f>
        <v>0</v>
      </c>
      <c r="K73" s="9">
        <f>IF(AND(C73&lt;&gt;"",D73&lt;&gt;"",D$71&lt;&gt;""),2/19,0)</f>
        <v>0</v>
      </c>
      <c r="L73">
        <f>1-L72/COUNTA(C75:C76)</f>
        <v>1</v>
      </c>
    </row>
    <row r="74" spans="2:12" ht="24" outlineLevel="1" x14ac:dyDescent="0.25">
      <c r="B74" s="77" t="s">
        <v>121</v>
      </c>
      <c r="C74" s="47"/>
      <c r="D74" s="47"/>
      <c r="E74" s="47"/>
      <c r="F74" s="44"/>
      <c r="H74">
        <f t="shared" si="2"/>
        <v>0</v>
      </c>
      <c r="K74" s="9">
        <f>IF(AND(C74&lt;&gt;"",D74&lt;&gt;"",D$71&lt;&gt;""),2/19,0)</f>
        <v>0</v>
      </c>
      <c r="L74" s="35"/>
    </row>
    <row r="75" spans="2:12" ht="15.75" outlineLevel="1" x14ac:dyDescent="0.25">
      <c r="B75" s="77" t="s">
        <v>122</v>
      </c>
      <c r="C75" s="46" t="s">
        <v>23</v>
      </c>
      <c r="D75" s="47"/>
      <c r="E75" s="47"/>
      <c r="F75" s="44"/>
      <c r="H75">
        <f t="shared" si="2"/>
        <v>1.1000000000000001</v>
      </c>
      <c r="K75" s="9"/>
      <c r="L75" s="35"/>
    </row>
    <row r="76" spans="2:12" ht="15.75" outlineLevel="1" x14ac:dyDescent="0.25">
      <c r="B76" s="77" t="s">
        <v>123</v>
      </c>
      <c r="C76" s="46" t="s">
        <v>23</v>
      </c>
      <c r="D76" s="47"/>
      <c r="E76" s="47"/>
      <c r="F76" s="44"/>
      <c r="H76">
        <f t="shared" si="2"/>
        <v>1.1000000000000001</v>
      </c>
      <c r="K76" s="9"/>
      <c r="L76" s="35"/>
    </row>
    <row r="77" spans="2:12" ht="15.75" outlineLevel="1" x14ac:dyDescent="0.25">
      <c r="B77" s="77" t="s">
        <v>124</v>
      </c>
      <c r="C77" s="47"/>
      <c r="D77" s="47"/>
      <c r="E77" s="47"/>
      <c r="F77" s="44"/>
      <c r="H77">
        <f t="shared" si="2"/>
        <v>0</v>
      </c>
      <c r="K77" s="9">
        <f>IF(AND(C77&lt;&gt;"",D77&lt;&gt;"",D$71&lt;&gt;""),2/19,0)</f>
        <v>0</v>
      </c>
      <c r="L77" s="35"/>
    </row>
    <row r="78" spans="2:12" ht="24.75" outlineLevel="1" thickBot="1" x14ac:dyDescent="0.3">
      <c r="B78" s="48" t="s">
        <v>125</v>
      </c>
      <c r="C78" s="90"/>
      <c r="D78" s="50"/>
      <c r="E78" s="50"/>
      <c r="F78" s="51"/>
      <c r="H78">
        <f t="shared" si="2"/>
        <v>0</v>
      </c>
      <c r="K78" s="9">
        <f>IF(AND(C78&lt;&gt;"",D78&lt;&gt;"",D$71&lt;&gt;""),2/19,0)</f>
        <v>0</v>
      </c>
      <c r="L78" s="35"/>
    </row>
    <row r="79" spans="2:12" s="34" customFormat="1" ht="25.5" customHeight="1" x14ac:dyDescent="0.25">
      <c r="B79" s="25" t="s">
        <v>47</v>
      </c>
      <c r="C79" s="26">
        <v>4</v>
      </c>
      <c r="D79" s="54" t="s">
        <v>48</v>
      </c>
      <c r="E79" s="28" t="str">
        <f>IF(H79=2,IF(D79&lt;&gt;"",IF(COUNTA(E81)=0,"VALIDÉE",IF(COUNTA(E81)=1,"NON VALIDÉE","PARTIELLEMENT VALIDÉE")),""),"")</f>
        <v/>
      </c>
      <c r="F79" s="29" t="str">
        <f>IF(D79&lt;&gt;"",IF(E79="VALIDÉE",I79,IF(E79="NON VALIDÉE",0,IF(E79="PARTIELLEMENT VALIDÉE",L79,""))),"")</f>
        <v/>
      </c>
      <c r="G79" s="30"/>
      <c r="H79" s="31">
        <f>SUM(H81:H81)/COUNTA(C81:C81)</f>
        <v>1.1000000000000001</v>
      </c>
      <c r="I79" s="32">
        <f>C79/$I$25*20</f>
        <v>5</v>
      </c>
      <c r="J79" s="33">
        <f>IF(ISNUMBER(F79),1,0)</f>
        <v>0</v>
      </c>
      <c r="K79" s="34">
        <f>COUNTA(D79)</f>
        <v>1</v>
      </c>
      <c r="L79" s="35"/>
    </row>
    <row r="80" spans="2:12" ht="15" customHeight="1" outlineLevel="1" x14ac:dyDescent="0.25">
      <c r="B80" s="36" t="s">
        <v>18</v>
      </c>
      <c r="C80" s="37" t="s">
        <v>19</v>
      </c>
      <c r="D80" s="38" t="s">
        <v>20</v>
      </c>
      <c r="E80" s="38" t="s">
        <v>21</v>
      </c>
      <c r="F80" s="39"/>
      <c r="G80" s="40"/>
      <c r="H80" s="32"/>
      <c r="I80" s="32"/>
      <c r="J80" s="9"/>
      <c r="L80" s="35"/>
    </row>
    <row r="81" spans="2:12" ht="25.5" customHeight="1" outlineLevel="1" thickBot="1" x14ac:dyDescent="0.3">
      <c r="B81" s="48" t="s">
        <v>49</v>
      </c>
      <c r="C81" s="53" t="s">
        <v>23</v>
      </c>
      <c r="D81" s="50"/>
      <c r="E81" s="50"/>
      <c r="F81" s="51"/>
      <c r="H81">
        <f>IF(COUNTA(C81)+COUNTA(D81)+COUNTA(E81)=2,2,IF(COUNTA(C81)+COUNTA(D81)+COUNTA(E81)=0,0,1.1))</f>
        <v>1.1000000000000001</v>
      </c>
      <c r="J81" s="9"/>
      <c r="L81" s="35"/>
    </row>
    <row r="82" spans="2:12" s="34" customFormat="1" ht="25.5" customHeight="1" x14ac:dyDescent="0.25">
      <c r="B82" s="25" t="s">
        <v>50</v>
      </c>
      <c r="C82" s="26">
        <v>2</v>
      </c>
      <c r="D82" s="45" t="s">
        <v>23</v>
      </c>
      <c r="E82" s="28" t="str">
        <f>IF(H82=2,IF(D82&lt;&gt;"",IF(COUNTA(E85,E88)=0,"VALIDÉE",IF(COUNTA(E85,E88)=2,"NON VALIDÉE","PARTIELLEMENT VALIDÉE")),""),"")</f>
        <v/>
      </c>
      <c r="F82" s="29" t="str">
        <f>IF(D82&lt;&gt;"",IF(E82="VALIDÉE",I82,IF(E82="NON VALIDÉE",0,IF(E82="PARTIELLEMENT VALIDÉE",L82+K83,""))),"")</f>
        <v/>
      </c>
      <c r="G82" s="30"/>
      <c r="H82" s="31">
        <f>SUM(H84:H88)/COUNTA(C84:C88)</f>
        <v>1.1000000000000001</v>
      </c>
      <c r="I82" s="32">
        <f>C82/$I$25*20</f>
        <v>2.5</v>
      </c>
      <c r="J82" s="33">
        <f>IF(ISNUMBER(F82),1,0)</f>
        <v>0</v>
      </c>
      <c r="K82" s="34">
        <f>COUNTA(D82)</f>
        <v>1</v>
      </c>
      <c r="L82" s="34">
        <f>I82*L84</f>
        <v>2.5</v>
      </c>
    </row>
    <row r="83" spans="2:12" ht="15" customHeight="1" outlineLevel="1" x14ac:dyDescent="0.25">
      <c r="B83" s="36" t="s">
        <v>18</v>
      </c>
      <c r="C83" s="37" t="s">
        <v>19</v>
      </c>
      <c r="D83" s="38" t="s">
        <v>20</v>
      </c>
      <c r="E83" s="38" t="s">
        <v>21</v>
      </c>
      <c r="F83" s="39"/>
      <c r="G83" s="40"/>
      <c r="H83" s="32"/>
      <c r="I83" s="32"/>
      <c r="K83">
        <f>SUM(K84:K88)</f>
        <v>0</v>
      </c>
      <c r="L83">
        <f>COUNTA(E85,E88)</f>
        <v>0</v>
      </c>
    </row>
    <row r="84" spans="2:12" ht="15" customHeight="1" outlineLevel="1" x14ac:dyDescent="0.25">
      <c r="B84" s="41" t="s">
        <v>51</v>
      </c>
      <c r="C84" s="88"/>
      <c r="D84" s="47"/>
      <c r="E84" s="47"/>
      <c r="F84" s="44"/>
      <c r="H84">
        <f>IF(COUNTA(C84)+COUNTA(D84)+COUNTA(E84)=2,2,IF(COUNTA(C84)+COUNTA(D84)+COUNTA(E84)=0,0,1.1))</f>
        <v>0</v>
      </c>
      <c r="K84" s="9">
        <f>IF(AND(C84&lt;&gt;"",D84&lt;&gt;"",D$82&lt;&gt;""),2/19,0)</f>
        <v>0</v>
      </c>
      <c r="L84">
        <f>1-L83/COUNTA(C85,C88)</f>
        <v>1</v>
      </c>
    </row>
    <row r="85" spans="2:12" ht="15.75" outlineLevel="1" x14ac:dyDescent="0.25">
      <c r="B85" s="41" t="s">
        <v>52</v>
      </c>
      <c r="C85" s="46" t="s">
        <v>23</v>
      </c>
      <c r="D85" s="47"/>
      <c r="E85" s="47"/>
      <c r="F85" s="44"/>
      <c r="H85">
        <f>IF(COUNTA(C85)+COUNTA(D85)+COUNTA(E85)=2,2,IF(COUNTA(C85)+COUNTA(D85)+COUNTA(E85)=0,0,1.1))</f>
        <v>1.1000000000000001</v>
      </c>
      <c r="K85" s="9"/>
      <c r="L85" s="35"/>
    </row>
    <row r="86" spans="2:12" ht="15.75" outlineLevel="1" x14ac:dyDescent="0.25">
      <c r="B86" s="41" t="s">
        <v>53</v>
      </c>
      <c r="C86" s="52"/>
      <c r="D86" s="47"/>
      <c r="E86" s="47"/>
      <c r="F86" s="44"/>
      <c r="H86">
        <f>IF(COUNTA(C86)+COUNTA(D86)+COUNTA(E86)=2,2,IF(COUNTA(C86)+COUNTA(D86)+COUNTA(E86)=0,0,1.1))</f>
        <v>0</v>
      </c>
      <c r="K86" s="9">
        <f>IF(AND(C86&lt;&gt;"",D86&lt;&gt;"",D$82&lt;&gt;""),2/19,0)</f>
        <v>0</v>
      </c>
      <c r="L86" s="35"/>
    </row>
    <row r="87" spans="2:12" ht="15.75" outlineLevel="1" x14ac:dyDescent="0.25">
      <c r="B87" s="41" t="s">
        <v>54</v>
      </c>
      <c r="C87" s="52"/>
      <c r="D87" s="47"/>
      <c r="E87" s="47"/>
      <c r="F87" s="44"/>
      <c r="H87">
        <f>IF(COUNTA(C87)+COUNTA(D87)+COUNTA(E87)=2,2,IF(COUNTA(C87)+COUNTA(D87)+COUNTA(E87)=0,0,1.1))</f>
        <v>0</v>
      </c>
      <c r="K87" s="9">
        <f>IF(AND(C87&lt;&gt;"",D87&lt;&gt;"",D$82&lt;&gt;""),2/19,0)</f>
        <v>0</v>
      </c>
      <c r="L87" s="35"/>
    </row>
    <row r="88" spans="2:12" ht="16.5" outlineLevel="1" thickBot="1" x14ac:dyDescent="0.3">
      <c r="B88" s="48" t="s">
        <v>55</v>
      </c>
      <c r="C88" s="53" t="s">
        <v>23</v>
      </c>
      <c r="D88" s="50"/>
      <c r="E88" s="50"/>
      <c r="F88" s="51"/>
      <c r="H88">
        <f>IF(COUNTA(C88)+COUNTA(D88)+COUNTA(E88)=2,2,IF(COUNTA(C88)+COUNTA(D88)+COUNTA(E88)=0,0,1.1))</f>
        <v>1.1000000000000001</v>
      </c>
      <c r="K88" s="9"/>
      <c r="L88" s="35"/>
    </row>
    <row r="89" spans="2:12" ht="25.5" customHeight="1" x14ac:dyDescent="0.25">
      <c r="B89" s="25" t="s">
        <v>129</v>
      </c>
      <c r="C89" s="26">
        <v>1</v>
      </c>
      <c r="D89" s="87"/>
      <c r="E89" s="28" t="str">
        <f>IF(H89=2,IF(D89&lt;&gt;"",IF(COUNTA(E91:E92)=0,"VALIDÉE",IF(COUNTA(E91:E92)=2,"NON VALIDÉE","PARTIELLEMENT VALIDÉE")),""),"")</f>
        <v/>
      </c>
      <c r="F89" s="29" t="str">
        <f>IF(D89&lt;&gt;"",IF(E89="VALIDÉE",I89,IF(E89="NON VALIDÉE",0,IF(E89="PARTIELLEMENT VALIDÉE",L89+K90,""))),"")</f>
        <v/>
      </c>
      <c r="G89" s="40"/>
      <c r="H89" s="32">
        <f>SUM(H91:H92)/COUNTA(C91:C92)</f>
        <v>1.1000000000000001</v>
      </c>
      <c r="I89" s="32">
        <f>C89/$I$25*20</f>
        <v>1.25</v>
      </c>
      <c r="J89" s="33">
        <f>IF(ISNUMBER(F89),1,0)</f>
        <v>0</v>
      </c>
      <c r="K89" s="34">
        <f>COUNTA(D89)</f>
        <v>0</v>
      </c>
      <c r="L89" s="34">
        <f>I89*L91</f>
        <v>1.25</v>
      </c>
    </row>
    <row r="90" spans="2:12" ht="15" customHeight="1" outlineLevel="1" x14ac:dyDescent="0.25">
      <c r="B90" s="36" t="s">
        <v>18</v>
      </c>
      <c r="C90" s="37" t="s">
        <v>19</v>
      </c>
      <c r="D90" s="38" t="s">
        <v>20</v>
      </c>
      <c r="E90" s="38" t="s">
        <v>21</v>
      </c>
      <c r="F90" s="39"/>
      <c r="G90" s="40"/>
      <c r="H90" s="32"/>
      <c r="I90" s="32"/>
      <c r="L90">
        <f>COUNTA(E91:E92)</f>
        <v>0</v>
      </c>
    </row>
    <row r="91" spans="2:12" ht="25.5" customHeight="1" outlineLevel="1" x14ac:dyDescent="0.25">
      <c r="B91" s="77" t="s">
        <v>126</v>
      </c>
      <c r="C91" s="46" t="s">
        <v>23</v>
      </c>
      <c r="D91" s="47"/>
      <c r="E91" s="47"/>
      <c r="F91" s="44"/>
      <c r="H91">
        <f>IF(COUNTA(C91)+COUNTA(D91)+COUNTA(E91)=2,2,IF(COUNTA(C91)+COUNTA(D91)+COUNTA(E91)=0,0,1.1))</f>
        <v>1.1000000000000001</v>
      </c>
      <c r="L91">
        <f>1-L90/COUNTA(C91:C92)</f>
        <v>1</v>
      </c>
    </row>
    <row r="92" spans="2:12" ht="16.5" outlineLevel="1" thickBot="1" x14ac:dyDescent="0.3">
      <c r="B92" s="48" t="s">
        <v>127</v>
      </c>
      <c r="C92" s="46" t="s">
        <v>23</v>
      </c>
      <c r="D92" s="50"/>
      <c r="E92" s="50"/>
      <c r="F92" s="51"/>
      <c r="H92">
        <f>IF(COUNTA(C92)+COUNTA(D92)+COUNTA(E92)=2,2,IF(COUNTA(C92)+COUNTA(D92)+COUNTA(E92)=0,0,1.1))</f>
        <v>1.1000000000000001</v>
      </c>
      <c r="L92" s="35"/>
    </row>
    <row r="93" spans="2:12" x14ac:dyDescent="0.25">
      <c r="F93" s="40"/>
      <c r="G93" s="40"/>
      <c r="H93" s="32"/>
      <c r="I93" s="32"/>
    </row>
    <row r="94" spans="2:12" s="12" customFormat="1" ht="24.75" customHeight="1" x14ac:dyDescent="0.25">
      <c r="B94" s="56" t="s">
        <v>56</v>
      </c>
      <c r="E94" s="57" t="s">
        <v>57</v>
      </c>
      <c r="F94" s="58" t="str">
        <f>(IF(K25=0,IF((ROUNDUP((SUM(F82,F79,F66,F62,F56,F35,F30,F27,F89,F71,F43)+K94)/5,1)*5)&gt;=20,20,ROUNDUP((SUM(F82,F79,F66,F62,F56,F35,F30,F27,F89,F71,F43)+K94)/5,1)*5),""))</f>
        <v/>
      </c>
      <c r="G94" s="59" t="s">
        <v>58</v>
      </c>
      <c r="H94" s="31"/>
      <c r="I94" s="31">
        <f>SUM(I22:I92)</f>
        <v>43.5</v>
      </c>
      <c r="K94" s="9">
        <f>SUM(K87,K86,K70,K65,K61,K58,K42,K40,K37,K34,K77,K74,K73,K49,K45)/15*2</f>
        <v>0</v>
      </c>
      <c r="L94" s="60">
        <f>SUM(L82,L79,L66,L62,L56,L35,L30,L27,L71,L89)</f>
        <v>21.25</v>
      </c>
    </row>
    <row r="95" spans="2:12" ht="24" x14ac:dyDescent="0.25">
      <c r="B95" s="56" t="s">
        <v>59</v>
      </c>
      <c r="G95" s="61"/>
    </row>
    <row r="97" spans="2:8" ht="144.75" customHeight="1" x14ac:dyDescent="0.25">
      <c r="B97" s="122" t="s">
        <v>131</v>
      </c>
      <c r="C97" s="123"/>
      <c r="D97" s="123"/>
      <c r="E97" s="123"/>
      <c r="F97" s="124"/>
    </row>
    <row r="99" spans="2:8" x14ac:dyDescent="0.25">
      <c r="B99" s="62" t="s">
        <v>60</v>
      </c>
      <c r="C99" s="104" t="s">
        <v>61</v>
      </c>
      <c r="D99" s="105"/>
      <c r="E99" s="105"/>
      <c r="F99" s="106"/>
    </row>
    <row r="100" spans="2:8" ht="97.5" customHeight="1" x14ac:dyDescent="0.25">
      <c r="B100" s="63"/>
      <c r="C100" s="95"/>
      <c r="D100" s="96"/>
      <c r="E100" s="96"/>
      <c r="F100" s="97"/>
    </row>
    <row r="102" spans="2:8" ht="15.75" thickBot="1" x14ac:dyDescent="0.3"/>
    <row r="103" spans="2:8" ht="18.75" customHeight="1" thickBot="1" x14ac:dyDescent="0.3">
      <c r="B103" s="117" t="s">
        <v>62</v>
      </c>
      <c r="C103" s="118"/>
      <c r="D103" s="118"/>
      <c r="E103" s="118"/>
      <c r="F103" s="119"/>
    </row>
    <row r="104" spans="2:8" ht="18.75" customHeight="1" x14ac:dyDescent="0.25">
      <c r="B104" s="10"/>
      <c r="C104" s="10"/>
      <c r="D104" s="10"/>
      <c r="E104" s="10"/>
      <c r="F104" s="10"/>
    </row>
    <row r="105" spans="2:8" ht="49.5" customHeight="1" x14ac:dyDescent="0.25">
      <c r="B105" s="126" t="s">
        <v>63</v>
      </c>
      <c r="C105" s="126"/>
      <c r="D105" s="126"/>
      <c r="E105" s="126"/>
      <c r="F105" s="126"/>
    </row>
    <row r="106" spans="2:8" ht="22.5" customHeight="1" x14ac:dyDescent="0.25">
      <c r="B106" s="1"/>
      <c r="C106" s="2"/>
      <c r="D106" s="2"/>
      <c r="E106" s="3"/>
      <c r="F106" s="3"/>
    </row>
    <row r="107" spans="2:8" ht="21.75" customHeight="1" x14ac:dyDescent="0.25">
      <c r="B107" s="127" t="s">
        <v>11</v>
      </c>
      <c r="C107" s="128"/>
      <c r="D107" s="128"/>
      <c r="E107" s="128"/>
      <c r="F107" s="129"/>
    </row>
    <row r="108" spans="2:8" ht="15.75" thickBot="1" x14ac:dyDescent="0.3">
      <c r="B108" s="11"/>
    </row>
    <row r="109" spans="2:8" s="12" customFormat="1" ht="15.75" thickBot="1" x14ac:dyDescent="0.3">
      <c r="B109" s="130" t="s">
        <v>64</v>
      </c>
      <c r="C109" s="131"/>
      <c r="D109" s="132"/>
      <c r="E109" s="14" t="s">
        <v>139</v>
      </c>
      <c r="F109" s="17" t="s">
        <v>16</v>
      </c>
      <c r="H109" s="18"/>
    </row>
    <row r="110" spans="2:8" s="23" customFormat="1" ht="8.25" customHeight="1" thickBot="1" x14ac:dyDescent="0.3">
      <c r="B110" s="19"/>
      <c r="C110" s="20"/>
      <c r="D110" s="21"/>
      <c r="E110" s="22"/>
      <c r="F110" s="20"/>
      <c r="H110" s="24"/>
    </row>
    <row r="111" spans="2:8" ht="25.5" customHeight="1" x14ac:dyDescent="0.25">
      <c r="B111" s="107" t="s">
        <v>65</v>
      </c>
      <c r="C111" s="108"/>
      <c r="D111" s="108"/>
      <c r="E111" s="26">
        <v>6</v>
      </c>
      <c r="F111" s="64" t="str">
        <f>IF(COUNTBLANK(F112:F113)=0,IF(OR(F112&gt;E112,F113&gt;E113),"",SUM(F112:F113)),"")</f>
        <v/>
      </c>
    </row>
    <row r="112" spans="2:8" outlineLevel="1" x14ac:dyDescent="0.25">
      <c r="B112" s="133" t="s">
        <v>66</v>
      </c>
      <c r="C112" s="134"/>
      <c r="D112" s="134"/>
      <c r="E112" s="65">
        <v>3</v>
      </c>
      <c r="F112" s="66"/>
    </row>
    <row r="113" spans="2:12" ht="15.75" outlineLevel="1" thickBot="1" x14ac:dyDescent="0.3">
      <c r="B113" s="120" t="s">
        <v>67</v>
      </c>
      <c r="C113" s="121"/>
      <c r="D113" s="121"/>
      <c r="E113" s="67">
        <v>3</v>
      </c>
      <c r="F113" s="94"/>
    </row>
    <row r="114" spans="2:12" ht="25.5" customHeight="1" x14ac:dyDescent="0.25">
      <c r="B114" s="135" t="s">
        <v>68</v>
      </c>
      <c r="C114" s="136"/>
      <c r="D114" s="136"/>
      <c r="E114" s="69">
        <v>10</v>
      </c>
      <c r="F114" s="70" t="str">
        <f>IF(COUNTBLANK(F115:F118)=0,IF(OR(F115&gt;E115,F116&gt;E116,F117&gt;E117,F118&gt;E118),"",SUM(F115:F118)),"")</f>
        <v/>
      </c>
    </row>
    <row r="115" spans="2:12" outlineLevel="1" x14ac:dyDescent="0.25">
      <c r="B115" s="133" t="s">
        <v>69</v>
      </c>
      <c r="C115" s="134"/>
      <c r="D115" s="134"/>
      <c r="E115" s="65">
        <v>3</v>
      </c>
      <c r="F115" s="66"/>
    </row>
    <row r="116" spans="2:12" outlineLevel="1" x14ac:dyDescent="0.25">
      <c r="B116" s="133" t="s">
        <v>70</v>
      </c>
      <c r="C116" s="134"/>
      <c r="D116" s="134"/>
      <c r="E116" s="65">
        <v>4</v>
      </c>
      <c r="F116" s="66"/>
    </row>
    <row r="117" spans="2:12" outlineLevel="1" x14ac:dyDescent="0.25">
      <c r="B117" s="133" t="s">
        <v>71</v>
      </c>
      <c r="C117" s="134"/>
      <c r="D117" s="134"/>
      <c r="E117" s="65">
        <v>1</v>
      </c>
      <c r="F117" s="66"/>
    </row>
    <row r="118" spans="2:12" ht="15.75" outlineLevel="1" thickBot="1" x14ac:dyDescent="0.3">
      <c r="B118" s="120" t="s">
        <v>72</v>
      </c>
      <c r="C118" s="121"/>
      <c r="D118" s="121"/>
      <c r="E118" s="67">
        <v>2</v>
      </c>
      <c r="F118" s="68"/>
    </row>
    <row r="119" spans="2:12" ht="25.5" customHeight="1" x14ac:dyDescent="0.25">
      <c r="B119" s="107" t="s">
        <v>73</v>
      </c>
      <c r="C119" s="108"/>
      <c r="D119" s="108"/>
      <c r="E119" s="26">
        <v>4</v>
      </c>
      <c r="F119" s="64" t="str">
        <f>IF(COUNTBLANK(F120:F121)=0,IF(OR(F120&gt;E120,F121&gt;E121),"",SUM(F120:F121)),"")</f>
        <v/>
      </c>
    </row>
    <row r="120" spans="2:12" outlineLevel="1" x14ac:dyDescent="0.25">
      <c r="B120" s="133" t="s">
        <v>74</v>
      </c>
      <c r="C120" s="134"/>
      <c r="D120" s="134"/>
      <c r="E120" s="65">
        <v>2</v>
      </c>
      <c r="F120" s="66"/>
    </row>
    <row r="121" spans="2:12" ht="15.75" outlineLevel="1" thickBot="1" x14ac:dyDescent="0.3">
      <c r="B121" s="120" t="s">
        <v>75</v>
      </c>
      <c r="C121" s="121"/>
      <c r="D121" s="121"/>
      <c r="E121" s="67">
        <v>2</v>
      </c>
      <c r="F121" s="68"/>
    </row>
    <row r="122" spans="2:12" x14ac:dyDescent="0.25">
      <c r="F122" s="40"/>
      <c r="G122" s="40"/>
      <c r="H122" s="32"/>
      <c r="I122" s="32"/>
    </row>
    <row r="123" spans="2:12" s="12" customFormat="1" ht="24.75" customHeight="1" x14ac:dyDescent="0.25">
      <c r="B123" s="56"/>
      <c r="E123" s="57" t="s">
        <v>57</v>
      </c>
      <c r="F123" s="58" t="str">
        <f>IF(OR(F119="",F114="",F111=""),"",ROUNDUP(SUM(F111,F114,F119)/5,1)*5)</f>
        <v/>
      </c>
      <c r="G123" s="59" t="s">
        <v>58</v>
      </c>
      <c r="H123" s="31"/>
      <c r="I123" s="31"/>
      <c r="K123" s="9"/>
      <c r="L123" s="60"/>
    </row>
    <row r="124" spans="2:12" x14ac:dyDescent="0.25">
      <c r="B124" s="56"/>
      <c r="G124" s="61"/>
    </row>
    <row r="126" spans="2:12" ht="60" customHeight="1" x14ac:dyDescent="0.25">
      <c r="B126" s="122" t="s">
        <v>132</v>
      </c>
      <c r="C126" s="123"/>
      <c r="D126" s="123"/>
      <c r="E126" s="123"/>
      <c r="F126" s="124"/>
    </row>
    <row r="128" spans="2:12" x14ac:dyDescent="0.25">
      <c r="B128" s="62" t="s">
        <v>60</v>
      </c>
      <c r="C128" s="104" t="s">
        <v>61</v>
      </c>
      <c r="D128" s="105"/>
      <c r="E128" s="105"/>
      <c r="F128" s="106"/>
    </row>
    <row r="129" spans="2:8" ht="97.5" customHeight="1" x14ac:dyDescent="0.25">
      <c r="B129" s="63"/>
      <c r="C129" s="95"/>
      <c r="D129" s="96"/>
      <c r="E129" s="96"/>
      <c r="F129" s="97"/>
    </row>
    <row r="131" spans="2:8" ht="15.75" thickBot="1" x14ac:dyDescent="0.3"/>
    <row r="132" spans="2:8" ht="18.75" customHeight="1" thickBot="1" x14ac:dyDescent="0.3">
      <c r="B132" s="117" t="s">
        <v>76</v>
      </c>
      <c r="C132" s="118"/>
      <c r="D132" s="118"/>
      <c r="E132" s="118"/>
      <c r="F132" s="119"/>
    </row>
    <row r="133" spans="2:8" ht="18.75" customHeight="1" x14ac:dyDescent="0.25">
      <c r="B133" s="10"/>
      <c r="C133" s="10"/>
      <c r="D133" s="10"/>
      <c r="E133" s="10"/>
      <c r="F133" s="10"/>
    </row>
    <row r="134" spans="2:8" ht="49.5" customHeight="1" x14ac:dyDescent="0.25">
      <c r="B134" s="126" t="s">
        <v>77</v>
      </c>
      <c r="C134" s="126"/>
      <c r="D134" s="126"/>
      <c r="E134" s="126"/>
      <c r="F134" s="126"/>
    </row>
    <row r="135" spans="2:8" ht="22.5" customHeight="1" x14ac:dyDescent="0.25">
      <c r="B135" s="1"/>
      <c r="C135" s="2"/>
      <c r="D135" s="2"/>
      <c r="E135" s="3"/>
      <c r="F135" s="3"/>
    </row>
    <row r="136" spans="2:8" ht="21.75" customHeight="1" x14ac:dyDescent="0.25">
      <c r="B136" s="127" t="s">
        <v>11</v>
      </c>
      <c r="C136" s="128"/>
      <c r="D136" s="128"/>
      <c r="E136" s="128"/>
      <c r="F136" s="129"/>
    </row>
    <row r="137" spans="2:8" ht="15.75" thickBot="1" x14ac:dyDescent="0.3">
      <c r="B137" s="11"/>
    </row>
    <row r="138" spans="2:8" s="12" customFormat="1" ht="15.75" thickBot="1" x14ac:dyDescent="0.3">
      <c r="B138" s="130" t="s">
        <v>64</v>
      </c>
      <c r="C138" s="131"/>
      <c r="D138" s="132"/>
      <c r="E138" s="14" t="s">
        <v>139</v>
      </c>
      <c r="F138" s="17" t="s">
        <v>16</v>
      </c>
      <c r="H138" s="18"/>
    </row>
    <row r="139" spans="2:8" s="23" customFormat="1" ht="8.25" customHeight="1" thickBot="1" x14ac:dyDescent="0.3">
      <c r="B139" s="19"/>
      <c r="C139" s="20"/>
      <c r="D139" s="21"/>
      <c r="E139" s="22"/>
      <c r="F139" s="20"/>
      <c r="H139" s="24"/>
    </row>
    <row r="140" spans="2:8" ht="25.5" customHeight="1" x14ac:dyDescent="0.25">
      <c r="B140" s="107" t="s">
        <v>78</v>
      </c>
      <c r="C140" s="108"/>
      <c r="D140" s="108"/>
      <c r="E140" s="26">
        <v>14</v>
      </c>
      <c r="F140" s="64" t="str">
        <f>IF(COUNTBLANK(F141:F145)=0,IF(OR(F141&gt;E141,F142&gt;E142,F143&gt;E143,F144&gt;E144,F145&gt;E145),"",SUM(F141:F145)),"")</f>
        <v/>
      </c>
    </row>
    <row r="141" spans="2:8" ht="65.25" customHeight="1" outlineLevel="1" x14ac:dyDescent="0.25">
      <c r="B141" s="133" t="s">
        <v>79</v>
      </c>
      <c r="C141" s="134"/>
      <c r="D141" s="134"/>
      <c r="E141" s="65">
        <v>2</v>
      </c>
      <c r="F141" s="66"/>
    </row>
    <row r="142" spans="2:8" ht="77.25" customHeight="1" outlineLevel="1" x14ac:dyDescent="0.25">
      <c r="B142" s="133" t="s">
        <v>80</v>
      </c>
      <c r="C142" s="134"/>
      <c r="D142" s="134"/>
      <c r="E142" s="65">
        <v>2</v>
      </c>
      <c r="F142" s="66"/>
    </row>
    <row r="143" spans="2:8" ht="33" customHeight="1" outlineLevel="1" x14ac:dyDescent="0.25">
      <c r="B143" s="133" t="s">
        <v>81</v>
      </c>
      <c r="C143" s="134"/>
      <c r="D143" s="134"/>
      <c r="E143" s="65">
        <v>2</v>
      </c>
      <c r="F143" s="66"/>
    </row>
    <row r="144" spans="2:8" ht="38.25" customHeight="1" outlineLevel="1" x14ac:dyDescent="0.25">
      <c r="B144" s="133" t="s">
        <v>82</v>
      </c>
      <c r="C144" s="134"/>
      <c r="D144" s="134"/>
      <c r="E144" s="65">
        <v>2</v>
      </c>
      <c r="F144" s="66"/>
    </row>
    <row r="145" spans="2:12" ht="66.75" customHeight="1" outlineLevel="1" thickBot="1" x14ac:dyDescent="0.3">
      <c r="B145" s="120" t="s">
        <v>83</v>
      </c>
      <c r="C145" s="121"/>
      <c r="D145" s="121"/>
      <c r="E145" s="67">
        <v>6</v>
      </c>
      <c r="F145" s="68"/>
    </row>
    <row r="146" spans="2:12" ht="25.5" customHeight="1" x14ac:dyDescent="0.25">
      <c r="B146" s="107" t="s">
        <v>84</v>
      </c>
      <c r="C146" s="108"/>
      <c r="D146" s="108"/>
      <c r="E146" s="26">
        <v>6</v>
      </c>
      <c r="F146" s="64" t="str">
        <f>IF(COUNTBLANK(F147)=0,IF(OR(F147&gt;E147),"",SUM(F147)),"")</f>
        <v/>
      </c>
    </row>
    <row r="147" spans="2:12" ht="78" customHeight="1" outlineLevel="1" thickBot="1" x14ac:dyDescent="0.3">
      <c r="B147" s="120" t="s">
        <v>85</v>
      </c>
      <c r="C147" s="121"/>
      <c r="D147" s="121"/>
      <c r="E147" s="67">
        <v>6</v>
      </c>
      <c r="F147" s="68"/>
    </row>
    <row r="148" spans="2:12" x14ac:dyDescent="0.25">
      <c r="F148" s="40"/>
      <c r="G148" s="40"/>
      <c r="H148" s="32"/>
      <c r="I148" s="32"/>
    </row>
    <row r="149" spans="2:12" s="12" customFormat="1" ht="24.75" customHeight="1" x14ac:dyDescent="0.25">
      <c r="B149" s="56"/>
      <c r="E149" s="57" t="s">
        <v>57</v>
      </c>
      <c r="F149" s="58" t="str">
        <f>IF(OR(F140="",F146=""),"",ROUNDUP(SUM(F140,F146,)/5,1)*5)</f>
        <v/>
      </c>
      <c r="G149" s="59" t="s">
        <v>58</v>
      </c>
      <c r="H149" s="31"/>
      <c r="I149" s="31"/>
      <c r="K149" s="9"/>
      <c r="L149" s="60"/>
    </row>
    <row r="150" spans="2:12" x14ac:dyDescent="0.25">
      <c r="B150" s="56"/>
      <c r="G150" s="61"/>
    </row>
    <row r="152" spans="2:12" ht="93" customHeight="1" x14ac:dyDescent="0.25">
      <c r="B152" s="122" t="s">
        <v>133</v>
      </c>
      <c r="C152" s="123"/>
      <c r="D152" s="123"/>
      <c r="E152" s="123"/>
      <c r="F152" s="124"/>
    </row>
    <row r="154" spans="2:12" x14ac:dyDescent="0.25">
      <c r="B154" s="62" t="s">
        <v>60</v>
      </c>
      <c r="C154" s="104" t="s">
        <v>61</v>
      </c>
      <c r="D154" s="105"/>
      <c r="E154" s="105"/>
      <c r="F154" s="106"/>
    </row>
    <row r="155" spans="2:12" ht="97.5" customHeight="1" x14ac:dyDescent="0.25">
      <c r="B155" s="63"/>
      <c r="C155" s="95"/>
      <c r="D155" s="96"/>
      <c r="E155" s="96"/>
      <c r="F155" s="97"/>
    </row>
    <row r="157" spans="2:12" ht="15.75" thickBot="1" x14ac:dyDescent="0.3"/>
    <row r="158" spans="2:12" ht="18.75" customHeight="1" thickBot="1" x14ac:dyDescent="0.3">
      <c r="B158" s="117" t="s">
        <v>86</v>
      </c>
      <c r="C158" s="118"/>
      <c r="D158" s="118"/>
      <c r="E158" s="118"/>
      <c r="F158" s="119"/>
    </row>
    <row r="160" spans="2:12" s="34" customFormat="1" ht="22.5" customHeight="1" thickBot="1" x14ac:dyDescent="0.3">
      <c r="B160" s="71" t="s">
        <v>87</v>
      </c>
      <c r="C160" s="12"/>
      <c r="D160" s="12"/>
      <c r="H160" s="33"/>
    </row>
    <row r="161" spans="2:6" x14ac:dyDescent="0.25">
      <c r="B161" s="107" t="s">
        <v>88</v>
      </c>
      <c r="C161" s="108"/>
      <c r="D161" s="108"/>
      <c r="E161" s="108"/>
      <c r="F161" s="125"/>
    </row>
    <row r="162" spans="2:6" ht="22.5" customHeight="1" x14ac:dyDescent="0.25">
      <c r="B162" s="72" t="s">
        <v>89</v>
      </c>
      <c r="C162" s="73"/>
      <c r="D162" s="74" t="s">
        <v>90</v>
      </c>
      <c r="E162" s="75"/>
      <c r="F162" s="76"/>
    </row>
    <row r="163" spans="2:6" outlineLevel="1" x14ac:dyDescent="0.25">
      <c r="B163" s="100" t="s">
        <v>91</v>
      </c>
      <c r="C163" s="101"/>
      <c r="D163" s="101"/>
      <c r="E163" s="101"/>
      <c r="F163" s="109"/>
    </row>
    <row r="164" spans="2:6" ht="22.5" customHeight="1" outlineLevel="1" x14ac:dyDescent="0.25">
      <c r="B164" s="77" t="s">
        <v>92</v>
      </c>
      <c r="C164" s="110"/>
      <c r="D164" s="110"/>
      <c r="E164" s="110"/>
      <c r="F164" s="111"/>
    </row>
    <row r="165" spans="2:6" ht="22.5" customHeight="1" outlineLevel="1" x14ac:dyDescent="0.25">
      <c r="B165" s="78" t="s">
        <v>93</v>
      </c>
      <c r="C165" s="110"/>
      <c r="D165" s="110"/>
      <c r="E165" s="110"/>
      <c r="F165" s="111"/>
    </row>
    <row r="166" spans="2:6" ht="22.5" customHeight="1" outlineLevel="1" x14ac:dyDescent="0.25">
      <c r="B166" s="78" t="s">
        <v>94</v>
      </c>
      <c r="C166" s="110"/>
      <c r="D166" s="110"/>
      <c r="E166" s="110"/>
      <c r="F166" s="111"/>
    </row>
    <row r="167" spans="2:6" ht="22.5" customHeight="1" outlineLevel="1" x14ac:dyDescent="0.25">
      <c r="B167" s="78" t="s">
        <v>95</v>
      </c>
      <c r="C167" s="110"/>
      <c r="D167" s="110"/>
      <c r="E167" s="110"/>
      <c r="F167" s="111"/>
    </row>
    <row r="168" spans="2:6" outlineLevel="1" x14ac:dyDescent="0.25">
      <c r="B168" s="100" t="s">
        <v>96</v>
      </c>
      <c r="C168" s="101"/>
      <c r="D168" s="101"/>
      <c r="E168" s="101"/>
      <c r="F168" s="109"/>
    </row>
    <row r="169" spans="2:6" ht="22.5" customHeight="1" outlineLevel="1" x14ac:dyDescent="0.25">
      <c r="B169" s="78" t="s">
        <v>92</v>
      </c>
      <c r="C169" s="110"/>
      <c r="D169" s="110"/>
      <c r="E169" s="110"/>
      <c r="F169" s="111"/>
    </row>
    <row r="170" spans="2:6" ht="22.5" customHeight="1" outlineLevel="1" x14ac:dyDescent="0.25">
      <c r="B170" s="78" t="s">
        <v>97</v>
      </c>
      <c r="C170" s="110"/>
      <c r="D170" s="110"/>
      <c r="E170" s="110"/>
      <c r="F170" s="111"/>
    </row>
    <row r="171" spans="2:6" ht="50.25" customHeight="1" outlineLevel="1" x14ac:dyDescent="0.25">
      <c r="B171" s="78" t="s">
        <v>98</v>
      </c>
      <c r="C171" s="110"/>
      <c r="D171" s="110"/>
      <c r="E171" s="110"/>
      <c r="F171" s="111"/>
    </row>
    <row r="172" spans="2:6" ht="22.5" customHeight="1" outlineLevel="1" x14ac:dyDescent="0.25">
      <c r="B172" s="78" t="s">
        <v>99</v>
      </c>
      <c r="C172" s="110"/>
      <c r="D172" s="110"/>
      <c r="E172" s="110"/>
      <c r="F172" s="111"/>
    </row>
    <row r="173" spans="2:6" ht="22.5" customHeight="1" outlineLevel="1" x14ac:dyDescent="0.25">
      <c r="B173" s="78" t="s">
        <v>100</v>
      </c>
      <c r="C173" s="110"/>
      <c r="D173" s="110"/>
      <c r="E173" s="110"/>
      <c r="F173" s="111"/>
    </row>
    <row r="174" spans="2:6" ht="32.25" customHeight="1" outlineLevel="1" x14ac:dyDescent="0.25">
      <c r="B174" s="100" t="s">
        <v>101</v>
      </c>
      <c r="C174" s="101"/>
      <c r="D174" s="101"/>
      <c r="E174" s="101"/>
      <c r="F174" s="109"/>
    </row>
    <row r="175" spans="2:6" ht="75.75" customHeight="1" outlineLevel="1" thickBot="1" x14ac:dyDescent="0.3">
      <c r="B175" s="79" t="s">
        <v>102</v>
      </c>
      <c r="C175" s="112"/>
      <c r="D175" s="112"/>
      <c r="E175" s="112"/>
      <c r="F175" s="113"/>
    </row>
    <row r="176" spans="2:6" ht="75.75" customHeight="1" outlineLevel="1" thickBot="1" x14ac:dyDescent="0.3">
      <c r="B176" s="79" t="s">
        <v>103</v>
      </c>
      <c r="C176" s="112"/>
      <c r="D176" s="112"/>
      <c r="E176" s="112"/>
      <c r="F176" s="113"/>
    </row>
    <row r="178" spans="2:12" ht="28.5" customHeight="1" x14ac:dyDescent="0.25">
      <c r="B178" s="114" t="s">
        <v>104</v>
      </c>
      <c r="C178" s="115"/>
      <c r="D178" s="115"/>
      <c r="E178" s="115"/>
      <c r="F178" s="116"/>
    </row>
    <row r="180" spans="2:12" ht="15.75" thickBot="1" x14ac:dyDescent="0.3"/>
    <row r="181" spans="2:12" ht="18.75" customHeight="1" thickBot="1" x14ac:dyDescent="0.3">
      <c r="B181" s="117" t="s">
        <v>105</v>
      </c>
      <c r="C181" s="118"/>
      <c r="D181" s="118"/>
      <c r="E181" s="118"/>
      <c r="F181" s="119"/>
    </row>
    <row r="183" spans="2:12" ht="15.75" thickBot="1" x14ac:dyDescent="0.3"/>
    <row r="184" spans="2:12" ht="22.5" customHeight="1" x14ac:dyDescent="0.25">
      <c r="B184" s="107" t="s">
        <v>106</v>
      </c>
      <c r="C184" s="108"/>
      <c r="D184" s="108"/>
      <c r="E184" s="28" t="s">
        <v>140</v>
      </c>
      <c r="F184" s="80" t="s">
        <v>16</v>
      </c>
    </row>
    <row r="185" spans="2:12" ht="22.5" customHeight="1" thickBot="1" x14ac:dyDescent="0.3">
      <c r="B185" s="98" t="s">
        <v>134</v>
      </c>
      <c r="C185" s="99"/>
      <c r="D185" s="99"/>
      <c r="E185" s="81">
        <v>1.5</v>
      </c>
      <c r="F185" s="82" t="str">
        <f>F94</f>
        <v/>
      </c>
    </row>
    <row r="186" spans="2:12" ht="22.5" customHeight="1" x14ac:dyDescent="0.25">
      <c r="B186" s="100" t="s">
        <v>107</v>
      </c>
      <c r="C186" s="101"/>
      <c r="D186" s="101"/>
      <c r="E186" s="28" t="s">
        <v>140</v>
      </c>
      <c r="F186" s="83" t="s">
        <v>16</v>
      </c>
    </row>
    <row r="187" spans="2:12" ht="22.5" customHeight="1" thickBot="1" x14ac:dyDescent="0.3">
      <c r="B187" s="98" t="s">
        <v>135</v>
      </c>
      <c r="C187" s="99"/>
      <c r="D187" s="99"/>
      <c r="E187" s="81">
        <v>0.5</v>
      </c>
      <c r="F187" s="82" t="str">
        <f>F123</f>
        <v/>
      </c>
    </row>
    <row r="188" spans="2:12" ht="22.5" customHeight="1" x14ac:dyDescent="0.25">
      <c r="B188" s="100" t="s">
        <v>108</v>
      </c>
      <c r="C188" s="101"/>
      <c r="D188" s="101"/>
      <c r="E188" s="28" t="s">
        <v>140</v>
      </c>
      <c r="F188" s="83" t="s">
        <v>16</v>
      </c>
    </row>
    <row r="189" spans="2:12" ht="22.5" customHeight="1" thickBot="1" x14ac:dyDescent="0.3">
      <c r="B189" s="102" t="s">
        <v>136</v>
      </c>
      <c r="C189" s="103"/>
      <c r="D189" s="103"/>
      <c r="E189" s="84">
        <v>1</v>
      </c>
      <c r="F189" s="85" t="str">
        <f>F149</f>
        <v/>
      </c>
    </row>
    <row r="191" spans="2:12" s="12" customFormat="1" ht="24.75" customHeight="1" x14ac:dyDescent="0.25">
      <c r="B191" s="56"/>
      <c r="E191" s="57" t="s">
        <v>57</v>
      </c>
      <c r="F191" s="58" t="str">
        <f>IF(OR(F185="",F187="",F189=""),"",ROUNDUP(((F185*E185+F187*E187+F189*E189)/(E185+E187+E189))/5,1)*5)</f>
        <v/>
      </c>
      <c r="G191" s="59" t="s">
        <v>58</v>
      </c>
      <c r="H191" s="31"/>
      <c r="I191" s="31"/>
      <c r="K191" s="9"/>
      <c r="L191" s="60"/>
    </row>
    <row r="193" spans="2:6" x14ac:dyDescent="0.25">
      <c r="B193" s="62" t="s">
        <v>60</v>
      </c>
      <c r="C193" s="104" t="s">
        <v>61</v>
      </c>
      <c r="D193" s="105"/>
      <c r="E193" s="105"/>
      <c r="F193" s="106"/>
    </row>
    <row r="194" spans="2:6" ht="97.5" customHeight="1" x14ac:dyDescent="0.25">
      <c r="B194" s="63"/>
      <c r="C194" s="95"/>
      <c r="D194" s="96"/>
      <c r="E194" s="96"/>
      <c r="F194" s="97"/>
    </row>
  </sheetData>
  <sheetProtection autoFilter="0"/>
  <mergeCells count="73">
    <mergeCell ref="C14:F14"/>
    <mergeCell ref="B3:F3"/>
    <mergeCell ref="B6:F6"/>
    <mergeCell ref="B9:F9"/>
    <mergeCell ref="C12:F12"/>
    <mergeCell ref="C13:F13"/>
    <mergeCell ref="B109:D109"/>
    <mergeCell ref="C15:F15"/>
    <mergeCell ref="C16:F16"/>
    <mergeCell ref="B19:F19"/>
    <mergeCell ref="B21:F21"/>
    <mergeCell ref="B23:F23"/>
    <mergeCell ref="B97:F97"/>
    <mergeCell ref="C99:F99"/>
    <mergeCell ref="C100:F100"/>
    <mergeCell ref="B103:F103"/>
    <mergeCell ref="B105:F105"/>
    <mergeCell ref="B107:F107"/>
    <mergeCell ref="B126:F126"/>
    <mergeCell ref="B111:D111"/>
    <mergeCell ref="B112:D112"/>
    <mergeCell ref="B113:D113"/>
    <mergeCell ref="B114:D114"/>
    <mergeCell ref="B115:D115"/>
    <mergeCell ref="B116:D116"/>
    <mergeCell ref="B117:D117"/>
    <mergeCell ref="B118:D118"/>
    <mergeCell ref="B119:D119"/>
    <mergeCell ref="B120:D120"/>
    <mergeCell ref="B121:D121"/>
    <mergeCell ref="B145:D145"/>
    <mergeCell ref="C128:F128"/>
    <mergeCell ref="C129:F129"/>
    <mergeCell ref="B132:F132"/>
    <mergeCell ref="B134:F134"/>
    <mergeCell ref="B136:F136"/>
    <mergeCell ref="B138:D138"/>
    <mergeCell ref="B140:D140"/>
    <mergeCell ref="B141:D141"/>
    <mergeCell ref="B142:D142"/>
    <mergeCell ref="B143:D143"/>
    <mergeCell ref="B144:D144"/>
    <mergeCell ref="C167:F167"/>
    <mergeCell ref="B146:D146"/>
    <mergeCell ref="B147:D147"/>
    <mergeCell ref="B152:F152"/>
    <mergeCell ref="C154:F154"/>
    <mergeCell ref="C155:F155"/>
    <mergeCell ref="B158:F158"/>
    <mergeCell ref="B161:F161"/>
    <mergeCell ref="B163:F163"/>
    <mergeCell ref="C164:F164"/>
    <mergeCell ref="C165:F165"/>
    <mergeCell ref="C166:F166"/>
    <mergeCell ref="B184:D184"/>
    <mergeCell ref="B168:F168"/>
    <mergeCell ref="C169:F169"/>
    <mergeCell ref="C170:F170"/>
    <mergeCell ref="C171:F171"/>
    <mergeCell ref="C172:F172"/>
    <mergeCell ref="C173:F173"/>
    <mergeCell ref="B174:F174"/>
    <mergeCell ref="C175:F175"/>
    <mergeCell ref="C176:F176"/>
    <mergeCell ref="B178:F178"/>
    <mergeCell ref="B181:F181"/>
    <mergeCell ref="C194:F194"/>
    <mergeCell ref="B185:D185"/>
    <mergeCell ref="B186:D186"/>
    <mergeCell ref="B187:D187"/>
    <mergeCell ref="B188:D188"/>
    <mergeCell ref="B189:D189"/>
    <mergeCell ref="C193:F193"/>
  </mergeCells>
  <conditionalFormatting sqref="D29:E29">
    <cfRule type="duplicateValues" dxfId="90" priority="103"/>
  </conditionalFormatting>
  <conditionalFormatting sqref="D32:E32">
    <cfRule type="duplicateValues" dxfId="89" priority="100"/>
  </conditionalFormatting>
  <conditionalFormatting sqref="D33:E33">
    <cfRule type="duplicateValues" dxfId="88" priority="99"/>
  </conditionalFormatting>
  <conditionalFormatting sqref="D34:E34">
    <cfRule type="duplicateValues" dxfId="87" priority="98"/>
  </conditionalFormatting>
  <conditionalFormatting sqref="D37:E37">
    <cfRule type="duplicateValues" dxfId="86" priority="97"/>
  </conditionalFormatting>
  <conditionalFormatting sqref="D38:E38">
    <cfRule type="duplicateValues" dxfId="85" priority="96"/>
  </conditionalFormatting>
  <conditionalFormatting sqref="D39:E39">
    <cfRule type="duplicateValues" dxfId="84" priority="95"/>
  </conditionalFormatting>
  <conditionalFormatting sqref="D40:E40">
    <cfRule type="duplicateValues" dxfId="83" priority="94"/>
  </conditionalFormatting>
  <conditionalFormatting sqref="D41:E41">
    <cfRule type="duplicateValues" dxfId="82" priority="93"/>
  </conditionalFormatting>
  <conditionalFormatting sqref="D42:E42">
    <cfRule type="duplicateValues" dxfId="81" priority="92"/>
  </conditionalFormatting>
  <conditionalFormatting sqref="D58:E58">
    <cfRule type="duplicateValues" dxfId="80" priority="91"/>
  </conditionalFormatting>
  <conditionalFormatting sqref="D59:E59">
    <cfRule type="duplicateValues" dxfId="79" priority="90"/>
  </conditionalFormatting>
  <conditionalFormatting sqref="D60:E60">
    <cfRule type="duplicateValues" dxfId="78" priority="89"/>
  </conditionalFormatting>
  <conditionalFormatting sqref="D61:E61">
    <cfRule type="duplicateValues" dxfId="77" priority="88"/>
  </conditionalFormatting>
  <conditionalFormatting sqref="D64:E64">
    <cfRule type="duplicateValues" dxfId="76" priority="87"/>
  </conditionalFormatting>
  <conditionalFormatting sqref="D65:E65">
    <cfRule type="duplicateValues" dxfId="75" priority="86"/>
  </conditionalFormatting>
  <conditionalFormatting sqref="D68:E68">
    <cfRule type="duplicateValues" dxfId="74" priority="85"/>
  </conditionalFormatting>
  <conditionalFormatting sqref="D69:E69">
    <cfRule type="duplicateValues" dxfId="73" priority="84"/>
  </conditionalFormatting>
  <conditionalFormatting sqref="D70:E70">
    <cfRule type="duplicateValues" dxfId="72" priority="83"/>
  </conditionalFormatting>
  <conditionalFormatting sqref="D81:E81">
    <cfRule type="duplicateValues" dxfId="71" priority="82"/>
  </conditionalFormatting>
  <conditionalFormatting sqref="D84:E84">
    <cfRule type="duplicateValues" dxfId="70" priority="81"/>
  </conditionalFormatting>
  <conditionalFormatting sqref="D85:E85">
    <cfRule type="duplicateValues" dxfId="69" priority="80"/>
  </conditionalFormatting>
  <conditionalFormatting sqref="D86:E86">
    <cfRule type="duplicateValues" dxfId="68" priority="79"/>
  </conditionalFormatting>
  <conditionalFormatting sqref="D87:E87">
    <cfRule type="duplicateValues" dxfId="67" priority="78"/>
  </conditionalFormatting>
  <conditionalFormatting sqref="D88:E88">
    <cfRule type="duplicateValues" dxfId="66" priority="77"/>
  </conditionalFormatting>
  <conditionalFormatting sqref="F113">
    <cfRule type="cellIs" dxfId="65" priority="75" operator="greaterThan">
      <formula>3</formula>
    </cfRule>
  </conditionalFormatting>
  <conditionalFormatting sqref="F115">
    <cfRule type="cellIs" dxfId="64" priority="74" operator="greaterThan">
      <formula>3</formula>
    </cfRule>
  </conditionalFormatting>
  <conditionalFormatting sqref="F116">
    <cfRule type="cellIs" dxfId="63" priority="73" operator="greaterThan">
      <formula>4</formula>
    </cfRule>
  </conditionalFormatting>
  <conditionalFormatting sqref="F117">
    <cfRule type="cellIs" dxfId="62" priority="72" operator="greaterThan">
      <formula>1</formula>
    </cfRule>
  </conditionalFormatting>
  <conditionalFormatting sqref="F118">
    <cfRule type="cellIs" dxfId="61" priority="71" operator="greaterThan">
      <formula>2</formula>
    </cfRule>
  </conditionalFormatting>
  <conditionalFormatting sqref="F120">
    <cfRule type="cellIs" dxfId="60" priority="70" operator="greaterThan">
      <formula>2</formula>
    </cfRule>
  </conditionalFormatting>
  <conditionalFormatting sqref="F121">
    <cfRule type="cellIs" dxfId="59" priority="69" operator="greaterThan">
      <formula>2</formula>
    </cfRule>
  </conditionalFormatting>
  <conditionalFormatting sqref="F141">
    <cfRule type="cellIs" dxfId="58" priority="68" operator="greaterThan">
      <formula>2</formula>
    </cfRule>
  </conditionalFormatting>
  <conditionalFormatting sqref="F142">
    <cfRule type="cellIs" dxfId="57" priority="67" operator="greaterThan">
      <formula>2</formula>
    </cfRule>
  </conditionalFormatting>
  <conditionalFormatting sqref="F143">
    <cfRule type="cellIs" dxfId="56" priority="66" operator="greaterThan">
      <formula>2</formula>
    </cfRule>
  </conditionalFormatting>
  <conditionalFormatting sqref="F145">
    <cfRule type="cellIs" dxfId="55" priority="65" operator="greaterThan">
      <formula>6</formula>
    </cfRule>
  </conditionalFormatting>
  <conditionalFormatting sqref="F144">
    <cfRule type="cellIs" dxfId="54" priority="64" operator="greaterThan">
      <formula>2</formula>
    </cfRule>
  </conditionalFormatting>
  <conditionalFormatting sqref="F147">
    <cfRule type="cellIs" dxfId="53" priority="63" operator="greaterThan">
      <formula>6</formula>
    </cfRule>
  </conditionalFormatting>
  <conditionalFormatting sqref="D49:E49">
    <cfRule type="duplicateValues" dxfId="52" priority="62"/>
  </conditionalFormatting>
  <conditionalFormatting sqref="D50:E50">
    <cfRule type="duplicateValues" dxfId="51" priority="61"/>
  </conditionalFormatting>
  <conditionalFormatting sqref="D51:E51">
    <cfRule type="duplicateValues" dxfId="50" priority="60"/>
  </conditionalFormatting>
  <conditionalFormatting sqref="D52:E52">
    <cfRule type="duplicateValues" dxfId="49" priority="59"/>
  </conditionalFormatting>
  <conditionalFormatting sqref="D53:E53">
    <cfRule type="duplicateValues" dxfId="48" priority="58"/>
  </conditionalFormatting>
  <conditionalFormatting sqref="D54:E54">
    <cfRule type="duplicateValues" dxfId="47" priority="57"/>
  </conditionalFormatting>
  <conditionalFormatting sqref="D55:E55">
    <cfRule type="duplicateValues" dxfId="46" priority="56"/>
  </conditionalFormatting>
  <conditionalFormatting sqref="D45:E45">
    <cfRule type="duplicateValues" dxfId="45" priority="53"/>
  </conditionalFormatting>
  <conditionalFormatting sqref="D46:E46">
    <cfRule type="duplicateValues" dxfId="44" priority="52"/>
  </conditionalFormatting>
  <conditionalFormatting sqref="D47:E47">
    <cfRule type="duplicateValues" dxfId="43" priority="51"/>
  </conditionalFormatting>
  <conditionalFormatting sqref="D48:E48">
    <cfRule type="duplicateValues" dxfId="42" priority="50"/>
  </conditionalFormatting>
  <conditionalFormatting sqref="D73:E73">
    <cfRule type="duplicateValues" dxfId="41" priority="45"/>
  </conditionalFormatting>
  <conditionalFormatting sqref="D74:E74">
    <cfRule type="duplicateValues" dxfId="40" priority="44"/>
  </conditionalFormatting>
  <conditionalFormatting sqref="D75:E75">
    <cfRule type="duplicateValues" dxfId="39" priority="43"/>
  </conditionalFormatting>
  <conditionalFormatting sqref="D76:E76">
    <cfRule type="duplicateValues" dxfId="38" priority="42"/>
  </conditionalFormatting>
  <conditionalFormatting sqref="D77:E77">
    <cfRule type="duplicateValues" dxfId="37" priority="41"/>
  </conditionalFormatting>
  <conditionalFormatting sqref="D78:E78">
    <cfRule type="duplicateValues" dxfId="36" priority="40"/>
  </conditionalFormatting>
  <conditionalFormatting sqref="D91:E91">
    <cfRule type="duplicateValues" dxfId="35" priority="39"/>
  </conditionalFormatting>
  <conditionalFormatting sqref="D92:E92">
    <cfRule type="duplicateValues" dxfId="34" priority="38"/>
  </conditionalFormatting>
  <conditionalFormatting sqref="E27">
    <cfRule type="beginsWith" dxfId="33" priority="35" operator="beginsWith" text="PARTIELLEMENT VALIDÉE">
      <formula>LEFT(E27,LEN("PARTIELLEMENT VALIDÉE"))="PARTIELLEMENT VALIDÉE"</formula>
    </cfRule>
    <cfRule type="beginsWith" dxfId="32" priority="36" operator="beginsWith" text="NON VALIDÉE">
      <formula>LEFT(E27,LEN("NON VALIDÉE"))="NON VALIDÉE"</formula>
    </cfRule>
    <cfRule type="containsText" dxfId="31" priority="37" operator="containsText" text="VALIDÉE">
      <formula>NOT(ISERROR(SEARCH("VALIDÉE",E27)))</formula>
    </cfRule>
  </conditionalFormatting>
  <conditionalFormatting sqref="E30">
    <cfRule type="beginsWith" dxfId="30" priority="32" operator="beginsWith" text="PARTIELLEMENT VALIDÉE">
      <formula>LEFT(E30,LEN("PARTIELLEMENT VALIDÉE"))="PARTIELLEMENT VALIDÉE"</formula>
    </cfRule>
    <cfRule type="beginsWith" dxfId="29" priority="33" operator="beginsWith" text="NON VALIDÉE">
      <formula>LEFT(E30,LEN("NON VALIDÉE"))="NON VALIDÉE"</formula>
    </cfRule>
    <cfRule type="containsText" dxfId="28" priority="34" operator="containsText" text="VALIDÉE">
      <formula>NOT(ISERROR(SEARCH("VALIDÉE",E30)))</formula>
    </cfRule>
  </conditionalFormatting>
  <conditionalFormatting sqref="E35">
    <cfRule type="beginsWith" dxfId="27" priority="26" operator="beginsWith" text="PARTIELLEMENT VALIDÉE">
      <formula>LEFT(E35,LEN("PARTIELLEMENT VALIDÉE"))="PARTIELLEMENT VALIDÉE"</formula>
    </cfRule>
    <cfRule type="beginsWith" dxfId="26" priority="27" operator="beginsWith" text="NON VALIDÉE">
      <formula>LEFT(E35,LEN("NON VALIDÉE"))="NON VALIDÉE"</formula>
    </cfRule>
    <cfRule type="containsText" dxfId="25" priority="28" operator="containsText" text="VALIDÉE">
      <formula>NOT(ISERROR(SEARCH("VALIDÉE",E35)))</formula>
    </cfRule>
  </conditionalFormatting>
  <conditionalFormatting sqref="E43">
    <cfRule type="beginsWith" dxfId="24" priority="23" operator="beginsWith" text="PARTIELLEMENT VALIDÉE">
      <formula>LEFT(E43,LEN("PARTIELLEMENT VALIDÉE"))="PARTIELLEMENT VALIDÉE"</formula>
    </cfRule>
    <cfRule type="beginsWith" dxfId="23" priority="24" operator="beginsWith" text="NON VALIDÉE">
      <formula>LEFT(E43,LEN("NON VALIDÉE"))="NON VALIDÉE"</formula>
    </cfRule>
    <cfRule type="containsText" dxfId="22" priority="25" operator="containsText" text="VALIDÉE">
      <formula>NOT(ISERROR(SEARCH("VALIDÉE",E43)))</formula>
    </cfRule>
  </conditionalFormatting>
  <conditionalFormatting sqref="E56">
    <cfRule type="beginsWith" dxfId="21" priority="20" operator="beginsWith" text="PARTIELLEMENT VALIDÉE">
      <formula>LEFT(E56,LEN("PARTIELLEMENT VALIDÉE"))="PARTIELLEMENT VALIDÉE"</formula>
    </cfRule>
    <cfRule type="beginsWith" dxfId="20" priority="21" operator="beginsWith" text="NON VALIDÉE">
      <formula>LEFT(E56,LEN("NON VALIDÉE"))="NON VALIDÉE"</formula>
    </cfRule>
    <cfRule type="containsText" dxfId="19" priority="22" operator="containsText" text="VALIDÉE">
      <formula>NOT(ISERROR(SEARCH("VALIDÉE",E56)))</formula>
    </cfRule>
  </conditionalFormatting>
  <conditionalFormatting sqref="E62">
    <cfRule type="beginsWith" dxfId="18" priority="17" operator="beginsWith" text="PARTIELLEMENT VALIDÉE">
      <formula>LEFT(E62,LEN("PARTIELLEMENT VALIDÉE"))="PARTIELLEMENT VALIDÉE"</formula>
    </cfRule>
    <cfRule type="beginsWith" dxfId="17" priority="18" operator="beginsWith" text="NON VALIDÉE">
      <formula>LEFT(E62,LEN("NON VALIDÉE"))="NON VALIDÉE"</formula>
    </cfRule>
    <cfRule type="containsText" dxfId="16" priority="19" operator="containsText" text="VALIDÉE">
      <formula>NOT(ISERROR(SEARCH("VALIDÉE",E62)))</formula>
    </cfRule>
  </conditionalFormatting>
  <conditionalFormatting sqref="E66">
    <cfRule type="beginsWith" dxfId="15" priority="14" operator="beginsWith" text="PARTIELLEMENT VALIDÉE">
      <formula>LEFT(E66,LEN("PARTIELLEMENT VALIDÉE"))="PARTIELLEMENT VALIDÉE"</formula>
    </cfRule>
    <cfRule type="beginsWith" dxfId="14" priority="15" operator="beginsWith" text="NON VALIDÉE">
      <formula>LEFT(E66,LEN("NON VALIDÉE"))="NON VALIDÉE"</formula>
    </cfRule>
    <cfRule type="containsText" dxfId="13" priority="16" operator="containsText" text="VALIDÉE">
      <formula>NOT(ISERROR(SEARCH("VALIDÉE",E66)))</formula>
    </cfRule>
  </conditionalFormatting>
  <conditionalFormatting sqref="E71">
    <cfRule type="beginsWith" dxfId="12" priority="11" operator="beginsWith" text="PARTIELLEMENT VALIDÉE">
      <formula>LEFT(E71,LEN("PARTIELLEMENT VALIDÉE"))="PARTIELLEMENT VALIDÉE"</formula>
    </cfRule>
    <cfRule type="beginsWith" dxfId="11" priority="12" operator="beginsWith" text="NON VALIDÉE">
      <formula>LEFT(E71,LEN("NON VALIDÉE"))="NON VALIDÉE"</formula>
    </cfRule>
    <cfRule type="containsText" dxfId="10" priority="13" operator="containsText" text="VALIDÉE">
      <formula>NOT(ISERROR(SEARCH("VALIDÉE",E71)))</formula>
    </cfRule>
  </conditionalFormatting>
  <conditionalFormatting sqref="E79">
    <cfRule type="beginsWith" dxfId="9" priority="8" operator="beginsWith" text="PARTIELLEMENT VALIDÉE">
      <formula>LEFT(E79,LEN("PARTIELLEMENT VALIDÉE"))="PARTIELLEMENT VALIDÉE"</formula>
    </cfRule>
    <cfRule type="beginsWith" dxfId="8" priority="9" operator="beginsWith" text="NON VALIDÉE">
      <formula>LEFT(E79,LEN("NON VALIDÉE"))="NON VALIDÉE"</formula>
    </cfRule>
    <cfRule type="containsText" dxfId="7" priority="10" operator="containsText" text="VALIDÉE">
      <formula>NOT(ISERROR(SEARCH("VALIDÉE",E79)))</formula>
    </cfRule>
  </conditionalFormatting>
  <conditionalFormatting sqref="E82">
    <cfRule type="beginsWith" dxfId="6" priority="5" operator="beginsWith" text="PARTIELLEMENT VALIDÉE">
      <formula>LEFT(E82,LEN("PARTIELLEMENT VALIDÉE"))="PARTIELLEMENT VALIDÉE"</formula>
    </cfRule>
    <cfRule type="beginsWith" dxfId="5" priority="6" operator="beginsWith" text="NON VALIDÉE">
      <formula>LEFT(E82,LEN("NON VALIDÉE"))="NON VALIDÉE"</formula>
    </cfRule>
    <cfRule type="containsText" dxfId="4" priority="7" operator="containsText" text="VALIDÉE">
      <formula>NOT(ISERROR(SEARCH("VALIDÉE",E82)))</formula>
    </cfRule>
  </conditionalFormatting>
  <conditionalFormatting sqref="E89">
    <cfRule type="beginsWith" dxfId="3" priority="2" operator="beginsWith" text="PARTIELLEMENT VALIDÉE">
      <formula>LEFT(E89,LEN("PARTIELLEMENT VALIDÉE"))="PARTIELLEMENT VALIDÉE"</formula>
    </cfRule>
    <cfRule type="beginsWith" dxfId="2" priority="3" operator="beginsWith" text="NON VALIDÉE">
      <formula>LEFT(E89,LEN("NON VALIDÉE"))="NON VALIDÉE"</formula>
    </cfRule>
    <cfRule type="containsText" dxfId="1" priority="4" operator="containsText" text="VALIDÉE">
      <formula>NOT(ISERROR(SEARCH("VALIDÉE",E89)))</formula>
    </cfRule>
  </conditionalFormatting>
  <conditionalFormatting sqref="F112">
    <cfRule type="cellIs" dxfId="0" priority="1" operator="greaterThan">
      <formula>3</formula>
    </cfRule>
  </conditionalFormatting>
  <printOptions horizontalCentered="1"/>
  <pageMargins left="0.70866141732283472" right="0.70866141732283472" top="0.74803149606299213" bottom="0.74803149606299213" header="0.31496062992125984" footer="0.31496062992125984"/>
  <pageSetup paperSize="9" scale="63" fitToHeight="0" orientation="portrait" r:id="rId1"/>
  <headerFooter>
    <oddFooter>&amp;LSous épreuve E31 : Situations de travail spécifiées et réalisées en milieu professionnel&amp;R&amp;P/&amp;N</oddFooter>
  </headerFooter>
  <rowBreaks count="5" manualBreakCount="5">
    <brk id="55" max="6" man="1"/>
    <brk id="101" max="6" man="1"/>
    <brk id="131" max="16383" man="1"/>
    <brk id="157" max="16383" man="1"/>
    <brk id="180" max="16383" man="1"/>
  </rowBreaks>
  <colBreaks count="1" manualBreakCount="1">
    <brk id="1" max="16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Bac Pro SN Grille E31_</vt:lpstr>
      <vt:lpstr>'Bac Pro SN Grille E31_'!Zone_d_impression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abauvin</dc:creator>
  <cp:lastModifiedBy>TROJAN Guylène</cp:lastModifiedBy>
  <cp:lastPrinted>2016-04-23T11:40:29Z</cp:lastPrinted>
  <dcterms:created xsi:type="dcterms:W3CDTF">2016-04-17T07:17:29Z</dcterms:created>
  <dcterms:modified xsi:type="dcterms:W3CDTF">2023-02-02T13:18:01Z</dcterms:modified>
</cp:coreProperties>
</file>