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trojan\Desktop\"/>
    </mc:Choice>
  </mc:AlternateContent>
  <bookViews>
    <workbookView xWindow="0" yWindow="0" windowWidth="28800" windowHeight="11580" tabRatio="732"/>
  </bookViews>
  <sheets>
    <sheet name="Evaluation" sheetId="15" r:id="rId1"/>
    <sheet name="EP1" sheetId="16" r:id="rId2"/>
    <sheet name="EP2A" sheetId="26" r:id="rId3"/>
    <sheet name="EP2A1" sheetId="23" r:id="rId4"/>
    <sheet name="EP2A2" sheetId="32" r:id="rId5"/>
    <sheet name="EP3" sheetId="24" r:id="rId6"/>
  </sheets>
  <definedNames>
    <definedName name="_xlnm.Print_Area" localSheetId="1">'EP1'!$B$2:$N$45</definedName>
    <definedName name="_xlnm.Print_Area" localSheetId="2">EP2A!$B$2:$J$107</definedName>
    <definedName name="_xlnm.Print_Area" localSheetId="3">EP2A1!$B$2:$N$121</definedName>
    <definedName name="_xlnm.Print_Area" localSheetId="4">EP2A2!$B$2:$N$121</definedName>
    <definedName name="_xlnm.Print_Area" localSheetId="5">'EP3'!$B$2:$N$53</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15" l="1"/>
  <c r="L20" i="15"/>
  <c r="K18" i="15"/>
  <c r="K19" i="15"/>
  <c r="K17" i="15"/>
  <c r="L17" i="15"/>
  <c r="O32" i="16"/>
  <c r="N28" i="16"/>
  <c r="N29" i="16"/>
  <c r="N30" i="16"/>
  <c r="N31" i="16"/>
  <c r="N32" i="16"/>
  <c r="O27" i="16"/>
  <c r="R108" i="32"/>
  <c r="S108" i="32"/>
  <c r="O108" i="32"/>
  <c r="M108" i="32"/>
  <c r="R107" i="32"/>
  <c r="S107" i="32"/>
  <c r="M107" i="32"/>
  <c r="R106" i="32"/>
  <c r="M106" i="32"/>
  <c r="R105" i="32"/>
  <c r="S105" i="32"/>
  <c r="N105" i="32"/>
  <c r="M105" i="32"/>
  <c r="P104" i="32"/>
  <c r="Q105" i="32"/>
  <c r="N104" i="32"/>
  <c r="R103" i="32"/>
  <c r="S103" i="32"/>
  <c r="O103" i="32"/>
  <c r="M103" i="32"/>
  <c r="R102" i="32"/>
  <c r="S102" i="32"/>
  <c r="M102" i="32"/>
  <c r="R101" i="32"/>
  <c r="M101" i="32"/>
  <c r="R100" i="32"/>
  <c r="S100" i="32"/>
  <c r="N100" i="32"/>
  <c r="M100" i="32"/>
  <c r="P99" i="32"/>
  <c r="Q100" i="32"/>
  <c r="N99" i="32"/>
  <c r="R98" i="32"/>
  <c r="S98" i="32"/>
  <c r="O98" i="32"/>
  <c r="M98" i="32"/>
  <c r="R97" i="32"/>
  <c r="S97" i="32"/>
  <c r="M97" i="32"/>
  <c r="R96" i="32"/>
  <c r="S96" i="32"/>
  <c r="M96" i="32"/>
  <c r="R95" i="32"/>
  <c r="S95" i="32"/>
  <c r="M95" i="32"/>
  <c r="R94" i="32"/>
  <c r="S94" i="32"/>
  <c r="M94" i="32"/>
  <c r="R93" i="32"/>
  <c r="S93" i="32"/>
  <c r="M93" i="32"/>
  <c r="R92" i="32"/>
  <c r="S92" i="32"/>
  <c r="N92" i="32"/>
  <c r="M92" i="32"/>
  <c r="P91" i="32"/>
  <c r="Q92" i="32"/>
  <c r="N91" i="32"/>
  <c r="R90" i="32"/>
  <c r="S90" i="32"/>
  <c r="O90" i="32"/>
  <c r="M90" i="32"/>
  <c r="R89" i="32"/>
  <c r="S89" i="32"/>
  <c r="M89" i="32"/>
  <c r="R88" i="32"/>
  <c r="S88" i="32"/>
  <c r="M88" i="32"/>
  <c r="R87" i="32"/>
  <c r="S87" i="32"/>
  <c r="N87" i="32"/>
  <c r="M87" i="32"/>
  <c r="P86" i="32"/>
  <c r="Q87" i="32"/>
  <c r="T87" i="32"/>
  <c r="N86" i="32"/>
  <c r="R85" i="32"/>
  <c r="S85" i="32"/>
  <c r="O85" i="32"/>
  <c r="M85" i="32"/>
  <c r="R84" i="32"/>
  <c r="S84" i="32"/>
  <c r="M84" i="32"/>
  <c r="R83" i="32"/>
  <c r="S83" i="32"/>
  <c r="M83" i="32"/>
  <c r="R82" i="32"/>
  <c r="S82" i="32"/>
  <c r="M82" i="32"/>
  <c r="R81" i="32"/>
  <c r="S81" i="32"/>
  <c r="M81" i="32"/>
  <c r="R80" i="32"/>
  <c r="S80" i="32"/>
  <c r="N80" i="32"/>
  <c r="M80" i="32"/>
  <c r="P79" i="32"/>
  <c r="Q80" i="32"/>
  <c r="N79" i="32"/>
  <c r="R78" i="32"/>
  <c r="S78" i="32"/>
  <c r="O78" i="32"/>
  <c r="M78" i="32"/>
  <c r="R77" i="32"/>
  <c r="S77" i="32"/>
  <c r="M77" i="32"/>
  <c r="R76" i="32"/>
  <c r="S76" i="32"/>
  <c r="M76" i="32"/>
  <c r="R75" i="32"/>
  <c r="S75" i="32"/>
  <c r="M75" i="32"/>
  <c r="R74" i="32"/>
  <c r="S74" i="32"/>
  <c r="M74" i="32"/>
  <c r="R73" i="32"/>
  <c r="S73" i="32"/>
  <c r="M73" i="32"/>
  <c r="R72" i="32"/>
  <c r="S72" i="32"/>
  <c r="N72" i="32"/>
  <c r="M72" i="32"/>
  <c r="P71" i="32"/>
  <c r="Q72" i="32"/>
  <c r="N71" i="32"/>
  <c r="R70" i="32"/>
  <c r="S70" i="32"/>
  <c r="O70" i="32"/>
  <c r="M70" i="32"/>
  <c r="R69" i="32"/>
  <c r="S69" i="32"/>
  <c r="M69" i="32"/>
  <c r="R68" i="32"/>
  <c r="S68" i="32"/>
  <c r="M68" i="32"/>
  <c r="R67" i="32"/>
  <c r="S67" i="32"/>
  <c r="M67" i="32"/>
  <c r="R66" i="32"/>
  <c r="S66" i="32"/>
  <c r="M66" i="32"/>
  <c r="R65" i="32"/>
  <c r="S65" i="32"/>
  <c r="M65" i="32"/>
  <c r="R64" i="32"/>
  <c r="S64" i="32"/>
  <c r="N64" i="32"/>
  <c r="M64" i="32"/>
  <c r="P63" i="32"/>
  <c r="Q64" i="32"/>
  <c r="N63" i="32"/>
  <c r="R62" i="32"/>
  <c r="S62" i="32"/>
  <c r="O62" i="32"/>
  <c r="M62" i="32"/>
  <c r="R61" i="32"/>
  <c r="S61" i="32"/>
  <c r="M61" i="32"/>
  <c r="R60" i="32"/>
  <c r="S60" i="32"/>
  <c r="M60" i="32"/>
  <c r="R59" i="32"/>
  <c r="S59" i="32"/>
  <c r="N59" i="32"/>
  <c r="M59" i="32"/>
  <c r="P58" i="32"/>
  <c r="Q59" i="32"/>
  <c r="T59" i="32"/>
  <c r="N58" i="32"/>
  <c r="R57" i="32"/>
  <c r="S57" i="32"/>
  <c r="O57" i="32"/>
  <c r="M57" i="32"/>
  <c r="R56" i="32"/>
  <c r="S56" i="32"/>
  <c r="M56" i="32"/>
  <c r="R55" i="32"/>
  <c r="S55" i="32"/>
  <c r="M55" i="32"/>
  <c r="R54" i="32"/>
  <c r="S54" i="32"/>
  <c r="M54" i="32"/>
  <c r="R53" i="32"/>
  <c r="S53" i="32"/>
  <c r="M53" i="32"/>
  <c r="R52" i="32"/>
  <c r="S52" i="32"/>
  <c r="M52" i="32"/>
  <c r="R51" i="32"/>
  <c r="S51" i="32"/>
  <c r="M51" i="32"/>
  <c r="R50" i="32"/>
  <c r="N50" i="32"/>
  <c r="M50" i="32"/>
  <c r="P49" i="32"/>
  <c r="Q50" i="32"/>
  <c r="N49" i="32"/>
  <c r="R48" i="32"/>
  <c r="S48" i="32"/>
  <c r="O48" i="32"/>
  <c r="M48" i="32"/>
  <c r="R47" i="32"/>
  <c r="S47" i="32"/>
  <c r="M47" i="32"/>
  <c r="R46" i="32"/>
  <c r="S46" i="32"/>
  <c r="M46" i="32"/>
  <c r="R45" i="32"/>
  <c r="S45" i="32"/>
  <c r="M45" i="32"/>
  <c r="R44" i="32"/>
  <c r="S44" i="32"/>
  <c r="M44" i="32"/>
  <c r="R43" i="32"/>
  <c r="N43" i="32"/>
  <c r="M43" i="32"/>
  <c r="P42" i="32"/>
  <c r="Q43" i="32"/>
  <c r="R41" i="32"/>
  <c r="S41" i="32"/>
  <c r="O41" i="32"/>
  <c r="M41" i="32"/>
  <c r="R40" i="32"/>
  <c r="S40" i="32"/>
  <c r="M40" i="32"/>
  <c r="R39" i="32"/>
  <c r="S39" i="32"/>
  <c r="M39" i="32"/>
  <c r="R38" i="32"/>
  <c r="S38" i="32"/>
  <c r="M38" i="32"/>
  <c r="R37" i="32"/>
  <c r="S37" i="32"/>
  <c r="M37" i="32"/>
  <c r="R36" i="32"/>
  <c r="S36" i="32"/>
  <c r="M36" i="32"/>
  <c r="R35" i="32"/>
  <c r="S35" i="32"/>
  <c r="M35" i="32"/>
  <c r="R34" i="32"/>
  <c r="S34" i="32"/>
  <c r="M34" i="32"/>
  <c r="R33" i="32"/>
  <c r="P32" i="32"/>
  <c r="Q33" i="32"/>
  <c r="U33" i="32"/>
  <c r="N33" i="32"/>
  <c r="M33" i="32"/>
  <c r="N32" i="32"/>
  <c r="R31" i="32"/>
  <c r="S31" i="32"/>
  <c r="O31" i="32"/>
  <c r="M31" i="32"/>
  <c r="R30" i="32"/>
  <c r="S30" i="32"/>
  <c r="M30" i="32"/>
  <c r="R29" i="32"/>
  <c r="S29" i="32"/>
  <c r="M29" i="32"/>
  <c r="R28" i="32"/>
  <c r="S28" i="32"/>
  <c r="M28" i="32"/>
  <c r="R27" i="32"/>
  <c r="S27" i="32"/>
  <c r="M27" i="32"/>
  <c r="R26" i="32"/>
  <c r="S26" i="32"/>
  <c r="M26" i="32"/>
  <c r="R25" i="32"/>
  <c r="S25" i="32"/>
  <c r="M25" i="32"/>
  <c r="R24" i="32"/>
  <c r="S24" i="32"/>
  <c r="M24" i="32"/>
  <c r="R23" i="32"/>
  <c r="P22" i="32"/>
  <c r="Q23" i="32"/>
  <c r="U23" i="32"/>
  <c r="M23" i="32"/>
  <c r="R21" i="32"/>
  <c r="S21" i="32"/>
  <c r="O21" i="32"/>
  <c r="N21" i="32"/>
  <c r="M21" i="32"/>
  <c r="R20" i="32"/>
  <c r="S20" i="32"/>
  <c r="N20" i="32"/>
  <c r="M20" i="32"/>
  <c r="R19" i="32"/>
  <c r="S19" i="32"/>
  <c r="N19" i="32"/>
  <c r="M19" i="32"/>
  <c r="R18" i="32"/>
  <c r="S18" i="32"/>
  <c r="N18" i="32"/>
  <c r="M18" i="32"/>
  <c r="R17" i="32"/>
  <c r="I110" i="32"/>
  <c r="M110" i="32"/>
  <c r="P16" i="32"/>
  <c r="Q17" i="32"/>
  <c r="O17" i="32"/>
  <c r="N17" i="32"/>
  <c r="M17" i="32"/>
  <c r="M109" i="32"/>
  <c r="O16" i="32"/>
  <c r="N16" i="32"/>
  <c r="D11" i="32"/>
  <c r="D10" i="32"/>
  <c r="D9" i="32"/>
  <c r="D8" i="32"/>
  <c r="D7" i="32"/>
  <c r="O78" i="23"/>
  <c r="N75" i="23"/>
  <c r="N76" i="23"/>
  <c r="N31" i="32"/>
  <c r="N30" i="32"/>
  <c r="N29" i="32"/>
  <c r="N28" i="32"/>
  <c r="N27" i="32"/>
  <c r="N26" i="32"/>
  <c r="S50" i="32"/>
  <c r="T50" i="32"/>
  <c r="H49" i="32"/>
  <c r="U50" i="32"/>
  <c r="S17" i="32"/>
  <c r="H22" i="32"/>
  <c r="S23" i="32"/>
  <c r="N25" i="32"/>
  <c r="S33" i="32"/>
  <c r="H32" i="32"/>
  <c r="N48" i="32"/>
  <c r="N47" i="32"/>
  <c r="N46" i="32"/>
  <c r="N45" i="32"/>
  <c r="N44" i="32"/>
  <c r="O42" i="32"/>
  <c r="N60" i="32"/>
  <c r="N61" i="32"/>
  <c r="N62" i="32"/>
  <c r="O58" i="32"/>
  <c r="T64" i="32"/>
  <c r="N70" i="32"/>
  <c r="N69" i="32"/>
  <c r="N68" i="32"/>
  <c r="N67" i="32"/>
  <c r="N65" i="32"/>
  <c r="N66" i="32"/>
  <c r="O63" i="32"/>
  <c r="T72" i="32"/>
  <c r="N78" i="32"/>
  <c r="N77" i="32"/>
  <c r="N76" i="32"/>
  <c r="N75" i="32"/>
  <c r="N74" i="32"/>
  <c r="N73" i="32"/>
  <c r="O71" i="32"/>
  <c r="T80" i="32"/>
  <c r="N90" i="32"/>
  <c r="N89" i="32"/>
  <c r="N88" i="32"/>
  <c r="O86" i="32"/>
  <c r="T92" i="32"/>
  <c r="N98" i="32"/>
  <c r="N97" i="32"/>
  <c r="N96" i="32"/>
  <c r="N95" i="32"/>
  <c r="N94" i="32"/>
  <c r="N93" i="32"/>
  <c r="O91" i="32"/>
  <c r="H104" i="32"/>
  <c r="S106" i="32"/>
  <c r="T105" i="32"/>
  <c r="N108" i="32"/>
  <c r="N107" i="32"/>
  <c r="N106" i="32"/>
  <c r="O104" i="32"/>
  <c r="I112" i="32"/>
  <c r="N24" i="32"/>
  <c r="H16" i="32"/>
  <c r="T17" i="32"/>
  <c r="N22" i="32"/>
  <c r="N23" i="32"/>
  <c r="T23" i="32"/>
  <c r="T33" i="32"/>
  <c r="N42" i="32"/>
  <c r="S43" i="32"/>
  <c r="T43" i="32"/>
  <c r="H42" i="32"/>
  <c r="U43" i="32"/>
  <c r="N110" i="32"/>
  <c r="U17" i="32"/>
  <c r="N41" i="32"/>
  <c r="N40" i="32"/>
  <c r="N39" i="32"/>
  <c r="N38" i="32"/>
  <c r="N37" i="32"/>
  <c r="N36" i="32"/>
  <c r="N35" i="32"/>
  <c r="N34" i="32"/>
  <c r="N57" i="32"/>
  <c r="N56" i="32"/>
  <c r="N55" i="32"/>
  <c r="N54" i="32"/>
  <c r="N53" i="32"/>
  <c r="N52" i="32"/>
  <c r="N51" i="32"/>
  <c r="O49" i="32"/>
  <c r="N85" i="32"/>
  <c r="N84" i="32"/>
  <c r="N83" i="32"/>
  <c r="N82" i="32"/>
  <c r="N81" i="32"/>
  <c r="O79" i="32"/>
  <c r="H99" i="32"/>
  <c r="S101" i="32"/>
  <c r="T100" i="32"/>
  <c r="N103" i="32"/>
  <c r="N102" i="32"/>
  <c r="N101" i="32"/>
  <c r="O99" i="32"/>
  <c r="U59" i="32"/>
  <c r="U64" i="32"/>
  <c r="U72" i="32"/>
  <c r="U80" i="32"/>
  <c r="U87" i="32"/>
  <c r="U92" i="32"/>
  <c r="U100" i="32"/>
  <c r="U105" i="32"/>
  <c r="H58" i="32"/>
  <c r="H63" i="32"/>
  <c r="H71" i="32"/>
  <c r="H79" i="32"/>
  <c r="H86" i="32"/>
  <c r="H91" i="32"/>
  <c r="R106" i="23"/>
  <c r="S106" i="23"/>
  <c r="R107" i="23"/>
  <c r="S107" i="23"/>
  <c r="R108" i="23"/>
  <c r="S108" i="23"/>
  <c r="R101" i="23"/>
  <c r="S101" i="23"/>
  <c r="R102" i="23"/>
  <c r="S102" i="23"/>
  <c r="R103" i="23"/>
  <c r="S103" i="23"/>
  <c r="R93" i="23"/>
  <c r="S93" i="23"/>
  <c r="R94" i="23"/>
  <c r="S94" i="23"/>
  <c r="R95" i="23"/>
  <c r="S95" i="23"/>
  <c r="R96" i="23"/>
  <c r="S96" i="23"/>
  <c r="R97" i="23"/>
  <c r="S97" i="23"/>
  <c r="R98" i="23"/>
  <c r="S98" i="23"/>
  <c r="R88" i="23"/>
  <c r="S88" i="23"/>
  <c r="R89" i="23"/>
  <c r="S89" i="23"/>
  <c r="R90" i="23"/>
  <c r="S90" i="23"/>
  <c r="R75" i="23"/>
  <c r="S75" i="23"/>
  <c r="R76" i="23"/>
  <c r="S76" i="23"/>
  <c r="R64" i="23"/>
  <c r="R65" i="23"/>
  <c r="S65" i="23"/>
  <c r="R66" i="23"/>
  <c r="S66" i="23"/>
  <c r="O70" i="23"/>
  <c r="N65" i="23"/>
  <c r="O62" i="23"/>
  <c r="N59" i="23"/>
  <c r="R51" i="23"/>
  <c r="S51" i="23"/>
  <c r="R52" i="23"/>
  <c r="S52" i="23"/>
  <c r="R53" i="23"/>
  <c r="S53" i="23"/>
  <c r="R54" i="23"/>
  <c r="S54" i="23"/>
  <c r="R55" i="23"/>
  <c r="S55" i="23"/>
  <c r="R56" i="23"/>
  <c r="S56" i="23"/>
  <c r="R57" i="23"/>
  <c r="S57" i="23"/>
  <c r="R45" i="23"/>
  <c r="S45" i="23"/>
  <c r="R46" i="23"/>
  <c r="S46" i="23"/>
  <c r="R47" i="23"/>
  <c r="S47" i="23"/>
  <c r="R48" i="23"/>
  <c r="S48" i="23"/>
  <c r="R35" i="23"/>
  <c r="S35" i="23"/>
  <c r="R36" i="23"/>
  <c r="S36" i="23"/>
  <c r="R37" i="23"/>
  <c r="S37" i="23"/>
  <c r="R38" i="23"/>
  <c r="S38" i="23"/>
  <c r="R39" i="23"/>
  <c r="S39" i="23"/>
  <c r="R40" i="23"/>
  <c r="S40" i="23"/>
  <c r="R87" i="23"/>
  <c r="H86" i="23"/>
  <c r="O90" i="23"/>
  <c r="N90" i="23"/>
  <c r="N67" i="23"/>
  <c r="N62" i="23"/>
  <c r="P86" i="23"/>
  <c r="N86" i="23"/>
  <c r="P58" i="23"/>
  <c r="P63" i="23"/>
  <c r="Q64" i="23"/>
  <c r="R25" i="23"/>
  <c r="S25" i="23"/>
  <c r="R26" i="23"/>
  <c r="S26" i="23"/>
  <c r="R27" i="23"/>
  <c r="S27" i="23"/>
  <c r="R28" i="23"/>
  <c r="S28" i="23"/>
  <c r="R29" i="23"/>
  <c r="S29" i="23"/>
  <c r="R30" i="23"/>
  <c r="S30" i="23"/>
  <c r="R31" i="23"/>
  <c r="S31" i="23"/>
  <c r="R18" i="23"/>
  <c r="S18" i="23"/>
  <c r="R19" i="23"/>
  <c r="S19" i="23"/>
  <c r="R20" i="23"/>
  <c r="S20" i="23"/>
  <c r="R21" i="23"/>
  <c r="S21" i="23"/>
  <c r="O21" i="23"/>
  <c r="N20" i="23"/>
  <c r="P16" i="23"/>
  <c r="N19" i="23"/>
  <c r="M106" i="23"/>
  <c r="M102" i="23"/>
  <c r="M93" i="23"/>
  <c r="M94" i="23"/>
  <c r="M95" i="23"/>
  <c r="M96" i="23"/>
  <c r="M97" i="23"/>
  <c r="M90" i="23"/>
  <c r="M89" i="23"/>
  <c r="M88" i="23"/>
  <c r="M87" i="23"/>
  <c r="M75" i="23"/>
  <c r="M76" i="23"/>
  <c r="M65" i="23"/>
  <c r="M66" i="23"/>
  <c r="M51" i="23"/>
  <c r="M52" i="23"/>
  <c r="M53" i="23"/>
  <c r="M54" i="23"/>
  <c r="M55" i="23"/>
  <c r="M56" i="23"/>
  <c r="M45" i="23"/>
  <c r="M46" i="23"/>
  <c r="M47" i="23"/>
  <c r="M48" i="23"/>
  <c r="M35" i="23"/>
  <c r="M36" i="23"/>
  <c r="M37" i="23"/>
  <c r="M38" i="23"/>
  <c r="M39" i="23"/>
  <c r="M40" i="23"/>
  <c r="M25" i="23"/>
  <c r="M26" i="23"/>
  <c r="M27" i="23"/>
  <c r="M28" i="23"/>
  <c r="M29" i="23"/>
  <c r="M30" i="23"/>
  <c r="M31" i="23"/>
  <c r="M18" i="23"/>
  <c r="M19" i="23"/>
  <c r="M20" i="23"/>
  <c r="M21" i="23"/>
  <c r="K107" i="26"/>
  <c r="J107" i="26"/>
  <c r="K102" i="26"/>
  <c r="J102" i="26"/>
  <c r="L90" i="26"/>
  <c r="J90" i="26"/>
  <c r="K97" i="26"/>
  <c r="J97" i="26"/>
  <c r="K89" i="26"/>
  <c r="J88" i="26"/>
  <c r="K40" i="26"/>
  <c r="J36" i="26"/>
  <c r="K30" i="26"/>
  <c r="J28" i="26"/>
  <c r="J27" i="26"/>
  <c r="J24" i="26"/>
  <c r="J23" i="26"/>
  <c r="J30" i="26"/>
  <c r="K20" i="26"/>
  <c r="J17" i="26"/>
  <c r="L15" i="26"/>
  <c r="L98" i="26"/>
  <c r="J98" i="26"/>
  <c r="T16" i="32"/>
  <c r="O32" i="32"/>
  <c r="U16" i="32"/>
  <c r="O22" i="32"/>
  <c r="J25" i="26"/>
  <c r="J29" i="26"/>
  <c r="N17" i="23"/>
  <c r="N21" i="23"/>
  <c r="N60" i="23"/>
  <c r="N66" i="23"/>
  <c r="N89" i="23"/>
  <c r="J26" i="26"/>
  <c r="J104" i="26"/>
  <c r="N18" i="23"/>
  <c r="N63" i="23"/>
  <c r="N61" i="23"/>
  <c r="N87" i="23"/>
  <c r="N88" i="23"/>
  <c r="O86" i="23"/>
  <c r="S64" i="23"/>
  <c r="Q87" i="23"/>
  <c r="U87" i="23"/>
  <c r="S87" i="23"/>
  <c r="T87" i="23"/>
  <c r="J105" i="26"/>
  <c r="J106" i="26"/>
  <c r="J100" i="26"/>
  <c r="J101" i="26"/>
  <c r="J94" i="26"/>
  <c r="J95" i="26"/>
  <c r="J92" i="26"/>
  <c r="J96" i="26"/>
  <c r="J93" i="26"/>
  <c r="J37" i="26"/>
  <c r="J34" i="26"/>
  <c r="J38" i="26"/>
  <c r="J35" i="26"/>
  <c r="J39" i="26"/>
  <c r="J18" i="26"/>
  <c r="J16" i="26"/>
  <c r="J19" i="26"/>
  <c r="J20" i="26"/>
  <c r="J99" i="26"/>
  <c r="J91" i="26"/>
  <c r="K98" i="26"/>
  <c r="K15" i="26"/>
  <c r="K90" i="26"/>
  <c r="O40" i="24"/>
  <c r="N40" i="24"/>
  <c r="P34" i="24"/>
  <c r="Q35" i="24"/>
  <c r="O33" i="24"/>
  <c r="N32" i="24"/>
  <c r="N30" i="24"/>
  <c r="N31" i="24"/>
  <c r="O28" i="24"/>
  <c r="N23" i="24"/>
  <c r="O21" i="24"/>
  <c r="P29" i="24"/>
  <c r="P22" i="24"/>
  <c r="N33" i="24"/>
  <c r="O29" i="24"/>
  <c r="N37" i="24"/>
  <c r="N38" i="24"/>
  <c r="N35" i="24"/>
  <c r="N39" i="24"/>
  <c r="N36" i="24"/>
  <c r="N26" i="24"/>
  <c r="N27" i="24"/>
  <c r="N24" i="24"/>
  <c r="N28" i="24"/>
  <c r="N25" i="24"/>
  <c r="O22" i="24"/>
  <c r="R33" i="24"/>
  <c r="S33" i="24"/>
  <c r="M33" i="24"/>
  <c r="R32" i="24"/>
  <c r="S32" i="24"/>
  <c r="M32" i="24"/>
  <c r="R31" i="24"/>
  <c r="S31" i="24"/>
  <c r="M31" i="24"/>
  <c r="R30" i="24"/>
  <c r="M30" i="24"/>
  <c r="Q30" i="24"/>
  <c r="U30" i="24"/>
  <c r="H29" i="24"/>
  <c r="S30" i="24"/>
  <c r="T30" i="24"/>
  <c r="N29" i="24"/>
  <c r="N34" i="24"/>
  <c r="R29" i="16"/>
  <c r="S29" i="16"/>
  <c r="P20" i="16"/>
  <c r="R26" i="16"/>
  <c r="S26" i="16"/>
  <c r="R25" i="16"/>
  <c r="S25" i="16"/>
  <c r="M29" i="16"/>
  <c r="M31" i="16"/>
  <c r="R31" i="16"/>
  <c r="S31" i="16"/>
  <c r="M26" i="16"/>
  <c r="M25" i="16"/>
  <c r="O26" i="16"/>
  <c r="N26" i="16"/>
  <c r="N25" i="16"/>
  <c r="M107" i="23"/>
  <c r="M108" i="23"/>
  <c r="M105" i="23"/>
  <c r="M101" i="23"/>
  <c r="M103" i="23"/>
  <c r="M100" i="23"/>
  <c r="M98" i="23"/>
  <c r="M92" i="23"/>
  <c r="M81" i="23"/>
  <c r="M82" i="23"/>
  <c r="M83" i="23"/>
  <c r="M84" i="23"/>
  <c r="M85" i="23"/>
  <c r="M80" i="23"/>
  <c r="M73" i="23"/>
  <c r="M74" i="23"/>
  <c r="M77" i="23"/>
  <c r="M78" i="23"/>
  <c r="M72" i="23"/>
  <c r="M60" i="23"/>
  <c r="M61" i="23"/>
  <c r="M62" i="23"/>
  <c r="M64" i="23"/>
  <c r="M67" i="23"/>
  <c r="M68" i="23"/>
  <c r="M69" i="23"/>
  <c r="M70" i="23"/>
  <c r="M59" i="23"/>
  <c r="M57" i="23"/>
  <c r="M50" i="23"/>
  <c r="M44" i="23"/>
  <c r="M43" i="23"/>
  <c r="M34" i="23"/>
  <c r="M41" i="23"/>
  <c r="M33" i="23"/>
  <c r="M24" i="23"/>
  <c r="M23" i="23"/>
  <c r="M17" i="23"/>
  <c r="M109" i="23"/>
  <c r="R23" i="23"/>
  <c r="R77" i="23"/>
  <c r="R73" i="23"/>
  <c r="R78" i="23"/>
  <c r="R84" i="23"/>
  <c r="R100" i="23"/>
  <c r="R81" i="23"/>
  <c r="R92" i="23"/>
  <c r="R72" i="23"/>
  <c r="R82" i="23"/>
  <c r="R83" i="23"/>
  <c r="R105" i="23"/>
  <c r="R17" i="23"/>
  <c r="R74" i="23"/>
  <c r="R80" i="23"/>
  <c r="R85" i="23"/>
  <c r="H16" i="23"/>
  <c r="H104" i="23"/>
  <c r="H99" i="23"/>
  <c r="H91" i="23"/>
  <c r="H79" i="23"/>
  <c r="H71" i="23"/>
  <c r="R67" i="23"/>
  <c r="R70" i="23"/>
  <c r="R69" i="23"/>
  <c r="R68" i="23"/>
  <c r="R62" i="23"/>
  <c r="R61" i="23"/>
  <c r="R60" i="23"/>
  <c r="R59" i="23"/>
  <c r="R50" i="23"/>
  <c r="H49" i="23"/>
  <c r="R44" i="23"/>
  <c r="R43" i="23"/>
  <c r="R41" i="23"/>
  <c r="R34" i="23"/>
  <c r="R33" i="23"/>
  <c r="R24" i="23"/>
  <c r="H22" i="23"/>
  <c r="L21" i="26"/>
  <c r="J21" i="26"/>
  <c r="L31" i="26"/>
  <c r="L41" i="26"/>
  <c r="L48" i="26"/>
  <c r="L57" i="26"/>
  <c r="J57" i="26"/>
  <c r="L62" i="26"/>
  <c r="L70" i="26"/>
  <c r="L78" i="26"/>
  <c r="L85" i="26"/>
  <c r="J85" i="26"/>
  <c r="L103" i="26"/>
  <c r="J87" i="26"/>
  <c r="K84" i="26"/>
  <c r="K77" i="26"/>
  <c r="K69" i="26"/>
  <c r="K61" i="26"/>
  <c r="J58" i="26"/>
  <c r="K56" i="26"/>
  <c r="K47" i="26"/>
  <c r="J32" i="26"/>
  <c r="K16" i="26"/>
  <c r="D11" i="26"/>
  <c r="D10" i="26"/>
  <c r="D9" i="26"/>
  <c r="D8" i="26"/>
  <c r="D7" i="26"/>
  <c r="U64" i="23"/>
  <c r="H63" i="23"/>
  <c r="H32" i="23"/>
  <c r="J49" i="26"/>
  <c r="J56" i="26"/>
  <c r="J52" i="26"/>
  <c r="J55" i="26"/>
  <c r="J51" i="26"/>
  <c r="J54" i="26"/>
  <c r="J50" i="26"/>
  <c r="J53" i="26"/>
  <c r="J65" i="26"/>
  <c r="J68" i="26"/>
  <c r="J46" i="26"/>
  <c r="J43" i="26"/>
  <c r="J45" i="26"/>
  <c r="J44" i="26"/>
  <c r="J47" i="26"/>
  <c r="H58" i="23"/>
  <c r="H42" i="23"/>
  <c r="J79" i="26"/>
  <c r="J83" i="26"/>
  <c r="J82" i="26"/>
  <c r="J81" i="26"/>
  <c r="J80" i="26"/>
  <c r="J71" i="26"/>
  <c r="J75" i="26"/>
  <c r="J76" i="26"/>
  <c r="J64" i="26"/>
  <c r="J86" i="26"/>
  <c r="J74" i="26"/>
  <c r="K48" i="26"/>
  <c r="J84" i="26"/>
  <c r="J73" i="26"/>
  <c r="J69" i="26"/>
  <c r="J42" i="26"/>
  <c r="J59" i="26"/>
  <c r="J89" i="26"/>
  <c r="J72" i="26"/>
  <c r="J66" i="26"/>
  <c r="J61" i="26"/>
  <c r="J33" i="26"/>
  <c r="J22" i="26"/>
  <c r="J67" i="26"/>
  <c r="J63" i="26"/>
  <c r="J60" i="26"/>
  <c r="J40" i="26"/>
  <c r="J77" i="26"/>
  <c r="J48" i="26"/>
  <c r="J70" i="26"/>
  <c r="J78" i="26"/>
  <c r="J41" i="26"/>
  <c r="J15" i="26"/>
  <c r="J31" i="26"/>
  <c r="J62" i="26"/>
  <c r="J103" i="26"/>
  <c r="M19" i="24"/>
  <c r="K31" i="26"/>
  <c r="K78" i="26"/>
  <c r="K21" i="26"/>
  <c r="K41" i="26"/>
  <c r="K103" i="26"/>
  <c r="K62" i="26"/>
  <c r="K70" i="26"/>
  <c r="K57" i="26"/>
  <c r="K85" i="26"/>
  <c r="P104" i="23"/>
  <c r="N19" i="24"/>
  <c r="O108" i="23"/>
  <c r="O103" i="23"/>
  <c r="N102" i="23"/>
  <c r="O98" i="23"/>
  <c r="O85" i="23"/>
  <c r="N84" i="23"/>
  <c r="N68" i="23"/>
  <c r="O57" i="23"/>
  <c r="O48" i="23"/>
  <c r="O41" i="23"/>
  <c r="O31" i="23"/>
  <c r="O17" i="23"/>
  <c r="O16" i="23"/>
  <c r="M17" i="24"/>
  <c r="M18" i="24"/>
  <c r="M20" i="24"/>
  <c r="M21" i="24"/>
  <c r="M23" i="24"/>
  <c r="M24" i="24"/>
  <c r="M25" i="24"/>
  <c r="M26" i="24"/>
  <c r="M27" i="24"/>
  <c r="M28" i="24"/>
  <c r="M35" i="24"/>
  <c r="M36" i="24"/>
  <c r="M37" i="24"/>
  <c r="M38" i="24"/>
  <c r="M39" i="24"/>
  <c r="M40" i="24"/>
  <c r="R17" i="24"/>
  <c r="S17" i="24"/>
  <c r="R18" i="24"/>
  <c r="S18" i="24"/>
  <c r="R19" i="24"/>
  <c r="S19" i="24"/>
  <c r="R20" i="24"/>
  <c r="S20" i="24"/>
  <c r="R21" i="24"/>
  <c r="S21" i="24"/>
  <c r="R23" i="24"/>
  <c r="R24" i="24"/>
  <c r="R25" i="24"/>
  <c r="S25" i="24"/>
  <c r="R26" i="24"/>
  <c r="S26" i="24"/>
  <c r="R27" i="24"/>
  <c r="S27" i="24"/>
  <c r="R28" i="24"/>
  <c r="S28" i="24"/>
  <c r="R35" i="24"/>
  <c r="R36" i="24"/>
  <c r="S36" i="24"/>
  <c r="R37" i="24"/>
  <c r="S37" i="24"/>
  <c r="R38" i="24"/>
  <c r="S38" i="24"/>
  <c r="R39" i="24"/>
  <c r="S39" i="24"/>
  <c r="R40" i="24"/>
  <c r="S40" i="24"/>
  <c r="P16" i="24"/>
  <c r="Q17" i="24"/>
  <c r="Q23" i="24"/>
  <c r="N22" i="24"/>
  <c r="D11" i="24"/>
  <c r="D10" i="24"/>
  <c r="D9" i="24"/>
  <c r="D8" i="24"/>
  <c r="D7" i="24"/>
  <c r="S24" i="23"/>
  <c r="S33" i="23"/>
  <c r="S34" i="23"/>
  <c r="S41" i="23"/>
  <c r="S43" i="23"/>
  <c r="S44" i="23"/>
  <c r="S59" i="23"/>
  <c r="S60" i="23"/>
  <c r="S61" i="23"/>
  <c r="S62" i="23"/>
  <c r="S67" i="23"/>
  <c r="S68" i="23"/>
  <c r="S69" i="23"/>
  <c r="S70" i="23"/>
  <c r="S73" i="23"/>
  <c r="S74" i="23"/>
  <c r="S77" i="23"/>
  <c r="S78" i="23"/>
  <c r="S81" i="23"/>
  <c r="S82" i="23"/>
  <c r="S83" i="23"/>
  <c r="S84" i="23"/>
  <c r="S85" i="23"/>
  <c r="N16" i="23"/>
  <c r="P22" i="23"/>
  <c r="N22" i="23"/>
  <c r="P32" i="23"/>
  <c r="N32" i="23"/>
  <c r="P42" i="23"/>
  <c r="N42" i="23"/>
  <c r="P49" i="23"/>
  <c r="N49" i="23"/>
  <c r="N58" i="23"/>
  <c r="P71" i="23"/>
  <c r="N71" i="23"/>
  <c r="P79" i="23"/>
  <c r="N79" i="23"/>
  <c r="P91" i="23"/>
  <c r="N91" i="23"/>
  <c r="P99" i="23"/>
  <c r="Q100" i="23"/>
  <c r="N104" i="23"/>
  <c r="Q105" i="23"/>
  <c r="Q17" i="23"/>
  <c r="U17" i="23"/>
  <c r="S17" i="23"/>
  <c r="T17" i="23"/>
  <c r="D11" i="23"/>
  <c r="D10" i="23"/>
  <c r="D9" i="23"/>
  <c r="D8" i="23"/>
  <c r="D7" i="23"/>
  <c r="O19" i="16"/>
  <c r="N18" i="16"/>
  <c r="R23" i="16"/>
  <c r="S23" i="16"/>
  <c r="R24" i="16"/>
  <c r="S24" i="16"/>
  <c r="R21" i="16"/>
  <c r="R22" i="16"/>
  <c r="D8" i="16"/>
  <c r="D9" i="16"/>
  <c r="D10" i="16"/>
  <c r="D11" i="16"/>
  <c r="D7" i="16"/>
  <c r="K16" i="15"/>
  <c r="L16" i="15"/>
  <c r="M17" i="16"/>
  <c r="R30" i="16"/>
  <c r="S30" i="16"/>
  <c r="R32" i="16"/>
  <c r="S32" i="16"/>
  <c r="R28" i="16"/>
  <c r="P27" i="16"/>
  <c r="Q21" i="16"/>
  <c r="R18" i="16"/>
  <c r="S18" i="16"/>
  <c r="R19" i="16"/>
  <c r="P16" i="16"/>
  <c r="R17" i="16"/>
  <c r="M30" i="16"/>
  <c r="M32" i="16"/>
  <c r="M28" i="16"/>
  <c r="M22" i="16"/>
  <c r="M23" i="16"/>
  <c r="M24" i="16"/>
  <c r="M21" i="16"/>
  <c r="M18" i="16"/>
  <c r="M19" i="16"/>
  <c r="U21" i="16"/>
  <c r="N95" i="23"/>
  <c r="N98" i="23"/>
  <c r="N94" i="23"/>
  <c r="N96" i="23"/>
  <c r="N97" i="23"/>
  <c r="N93" i="23"/>
  <c r="N29" i="23"/>
  <c r="N25" i="23"/>
  <c r="N26" i="23"/>
  <c r="N28" i="23"/>
  <c r="N31" i="23"/>
  <c r="N27" i="23"/>
  <c r="N30" i="23"/>
  <c r="S23" i="24"/>
  <c r="U23" i="24"/>
  <c r="H22" i="24"/>
  <c r="N41" i="23"/>
  <c r="N37" i="23"/>
  <c r="N40" i="23"/>
  <c r="N36" i="23"/>
  <c r="N39" i="23"/>
  <c r="N35" i="23"/>
  <c r="N38" i="23"/>
  <c r="N107" i="23"/>
  <c r="N106" i="23"/>
  <c r="U35" i="24"/>
  <c r="H34" i="24"/>
  <c r="N57" i="23"/>
  <c r="N53" i="23"/>
  <c r="N56" i="23"/>
  <c r="N52" i="23"/>
  <c r="N55" i="23"/>
  <c r="N51" i="23"/>
  <c r="N54" i="23"/>
  <c r="N47" i="23"/>
  <c r="N46" i="23"/>
  <c r="N48" i="23"/>
  <c r="N45" i="23"/>
  <c r="T64" i="23"/>
  <c r="N101" i="23"/>
  <c r="H27" i="16"/>
  <c r="N16" i="16"/>
  <c r="Q17" i="16"/>
  <c r="M33" i="16"/>
  <c r="T17" i="24"/>
  <c r="M41" i="24"/>
  <c r="S35" i="24"/>
  <c r="T35" i="24"/>
  <c r="Q28" i="16"/>
  <c r="U28" i="16"/>
  <c r="N27" i="16"/>
  <c r="N23" i="16"/>
  <c r="N24" i="16"/>
  <c r="N21" i="16"/>
  <c r="N22" i="16"/>
  <c r="H16" i="24"/>
  <c r="S21" i="16"/>
  <c r="S28" i="16"/>
  <c r="H16" i="16"/>
  <c r="S17" i="16"/>
  <c r="S80" i="23"/>
  <c r="S92" i="23"/>
  <c r="S100" i="23"/>
  <c r="S105" i="23"/>
  <c r="S72" i="23"/>
  <c r="S23" i="23"/>
  <c r="S24" i="24"/>
  <c r="T23" i="24"/>
  <c r="S19" i="16"/>
  <c r="S22" i="16"/>
  <c r="N100" i="23"/>
  <c r="Q72" i="23"/>
  <c r="Q59" i="23"/>
  <c r="U59" i="23"/>
  <c r="Q23" i="23"/>
  <c r="U23" i="23"/>
  <c r="Q92" i="23"/>
  <c r="U92" i="23"/>
  <c r="N99" i="23"/>
  <c r="N110" i="23"/>
  <c r="N103" i="23"/>
  <c r="N80" i="23"/>
  <c r="N20" i="16"/>
  <c r="U100" i="23"/>
  <c r="N72" i="23"/>
  <c r="N77" i="23"/>
  <c r="N92" i="23"/>
  <c r="Q33" i="23"/>
  <c r="Q43" i="23"/>
  <c r="T43" i="23"/>
  <c r="U72" i="23"/>
  <c r="Q80" i="23"/>
  <c r="U80" i="23"/>
  <c r="N33" i="23"/>
  <c r="N73" i="23"/>
  <c r="N78" i="23"/>
  <c r="N105" i="23"/>
  <c r="N34" i="23"/>
  <c r="N74" i="23"/>
  <c r="N16" i="24"/>
  <c r="N42" i="24"/>
  <c r="U17" i="24"/>
  <c r="N20" i="24"/>
  <c r="N18" i="24"/>
  <c r="N17" i="24"/>
  <c r="N21" i="24"/>
  <c r="O34" i="24"/>
  <c r="U105" i="23"/>
  <c r="N24" i="23"/>
  <c r="N23" i="23"/>
  <c r="N108" i="23"/>
  <c r="N82" i="23"/>
  <c r="N85" i="23"/>
  <c r="N81" i="23"/>
  <c r="N83" i="23"/>
  <c r="N70" i="23"/>
  <c r="N69" i="23"/>
  <c r="N64" i="23"/>
  <c r="N44" i="23"/>
  <c r="N43" i="23"/>
  <c r="Q50" i="23"/>
  <c r="U50" i="23"/>
  <c r="N50" i="23"/>
  <c r="S50" i="23"/>
  <c r="U17" i="16"/>
  <c r="N17" i="16"/>
  <c r="N19" i="16"/>
  <c r="I42" i="24"/>
  <c r="M42" i="24"/>
  <c r="I110" i="23"/>
  <c r="M110" i="23"/>
  <c r="I34" i="16"/>
  <c r="M34" i="16"/>
  <c r="T59" i="23"/>
  <c r="U16" i="24"/>
  <c r="O16" i="24"/>
  <c r="O58" i="23"/>
  <c r="O49" i="23"/>
  <c r="O42" i="23"/>
  <c r="O32" i="23"/>
  <c r="O22" i="23"/>
  <c r="T21" i="16"/>
  <c r="O20" i="16"/>
  <c r="T28" i="16"/>
  <c r="T17" i="16"/>
  <c r="T100" i="23"/>
  <c r="T105" i="23"/>
  <c r="T92" i="23"/>
  <c r="T72" i="23"/>
  <c r="T23" i="23"/>
  <c r="T50" i="23"/>
  <c r="O104" i="23"/>
  <c r="O99" i="23"/>
  <c r="O91" i="23"/>
  <c r="T80" i="23"/>
  <c r="U43" i="23"/>
  <c r="N34" i="16"/>
  <c r="U16" i="16"/>
  <c r="T33" i="23"/>
  <c r="U33" i="23"/>
  <c r="O79" i="23"/>
  <c r="O71" i="23"/>
  <c r="O63" i="23"/>
  <c r="O16" i="16"/>
  <c r="T16" i="24"/>
  <c r="T16" i="16"/>
  <c r="I36" i="16"/>
  <c r="T16" i="23"/>
  <c r="U16" i="23"/>
  <c r="I44" i="24"/>
  <c r="I112" i="23"/>
</calcChain>
</file>

<file path=xl/comments1.xml><?xml version="1.0" encoding="utf-8"?>
<comments xmlns="http://schemas.openxmlformats.org/spreadsheetml/2006/main">
  <authors>
    <author>Lionel LESCARRET</author>
  </authors>
  <commentList>
    <comment ref="J16" authorId="0" shapeId="0">
      <text>
        <r>
          <rPr>
            <sz val="9"/>
            <color indexed="81"/>
            <rFont val="Tahoma"/>
            <family val="2"/>
          </rPr>
          <t xml:space="preserve">La durée cumulée des séquences d’évaluation en CCF pour cette situation est </t>
        </r>
        <r>
          <rPr>
            <b/>
            <sz val="9"/>
            <color indexed="81"/>
            <rFont val="Tahoma"/>
            <family val="2"/>
          </rPr>
          <t>comparable à la durée de l’épreuve ponctuelle.</t>
        </r>
      </text>
    </comment>
    <comment ref="J18" authorId="0" shapeId="0">
      <text>
        <r>
          <rPr>
            <sz val="9"/>
            <color indexed="81"/>
            <rFont val="Tahoma"/>
            <family val="2"/>
          </rPr>
          <t xml:space="preserve">La durée cumulée des séquences d’évaluation en CCF pour cette situation est </t>
        </r>
        <r>
          <rPr>
            <b/>
            <sz val="9"/>
            <color indexed="81"/>
            <rFont val="Tahoma"/>
            <family val="2"/>
          </rPr>
          <t xml:space="preserve">comparable à la durée de l’épreuve ponctuelle, </t>
        </r>
        <r>
          <rPr>
            <sz val="9"/>
            <color indexed="81"/>
            <rFont val="Tahoma"/>
            <family val="2"/>
          </rPr>
          <t>décomposée en environ 1h (épreuve écrite de préparation) + environ 14h (épreuve pratique).</t>
        </r>
      </text>
    </comment>
    <comment ref="J19" authorId="0" shapeId="0">
      <text>
        <r>
          <rPr>
            <sz val="9"/>
            <color indexed="81"/>
            <rFont val="Tahoma"/>
            <family val="2"/>
          </rPr>
          <t xml:space="preserve">La durée cumulée des séquences d’évaluation en CCF pour cette situation est </t>
        </r>
        <r>
          <rPr>
            <b/>
            <sz val="9"/>
            <color indexed="81"/>
            <rFont val="Tahoma"/>
            <family val="2"/>
          </rPr>
          <t>comparable à la durée de l’épreuve ponctuelle</t>
        </r>
        <r>
          <rPr>
            <sz val="9"/>
            <color indexed="81"/>
            <rFont val="Tahoma"/>
            <family val="2"/>
          </rPr>
          <t xml:space="preserve"> (sans la partie préparation).</t>
        </r>
      </text>
    </comment>
    <comment ref="J20" authorId="0" shapeId="0">
      <text>
        <r>
          <rPr>
            <sz val="9"/>
            <color indexed="81"/>
            <rFont val="Tahoma"/>
            <family val="2"/>
          </rPr>
          <t>La durée cumulée des séquences d’évaluation en CCF pour cette situation est</t>
        </r>
        <r>
          <rPr>
            <b/>
            <sz val="9"/>
            <color indexed="81"/>
            <rFont val="Tahoma"/>
            <family val="2"/>
          </rPr>
          <t xml:space="preserve"> comparable à la durée de l’épreuve ponctuelle.</t>
        </r>
        <r>
          <rPr>
            <sz val="9"/>
            <color indexed="81"/>
            <rFont val="Tahoma"/>
            <family val="2"/>
          </rPr>
          <t xml:space="preserve">
</t>
        </r>
      </text>
    </comment>
  </commentList>
</comments>
</file>

<file path=xl/sharedStrings.xml><?xml version="1.0" encoding="utf-8"?>
<sst xmlns="http://schemas.openxmlformats.org/spreadsheetml/2006/main" count="807" uniqueCount="329">
  <si>
    <t>EP1</t>
  </si>
  <si>
    <t>EP3</t>
  </si>
  <si>
    <t>C1.1 : Compléter et transmettre des documents</t>
  </si>
  <si>
    <t>Prendre connaissance d’une consigne, d’un document technique</t>
  </si>
  <si>
    <t>Compléter et transmettre un document technique</t>
  </si>
  <si>
    <t>Le document proposé est complété d'une manière claire et exhaustive</t>
  </si>
  <si>
    <t>La procédure de transmission est respectée</t>
  </si>
  <si>
    <t xml:space="preserve">C2.1 : Décoder un dossier technique </t>
  </si>
  <si>
    <t>Collecter et ordonner des informations techniques</t>
  </si>
  <si>
    <t>Les données techniques nécessaires aux travaux à réaliser sont identifiées</t>
  </si>
  <si>
    <t>Les conditions d’intervention sur site (spécificités du chantier) sont identifiées</t>
  </si>
  <si>
    <t>C1.2 : Échanger et rendre compte oralement</t>
  </si>
  <si>
    <t>L’interlocuteur est écouté et compris</t>
  </si>
  <si>
    <t>L’information transmise est conforme aux règles de l’entreprise</t>
  </si>
  <si>
    <t>Le contenu de l’échange (champ lexical, structure …) est adapté à l’interlocuteur </t>
  </si>
  <si>
    <t>Le propos est clair, précis et concis</t>
  </si>
  <si>
    <t>C1.1.1</t>
  </si>
  <si>
    <t>C1.1.2</t>
  </si>
  <si>
    <t>C2.1.1</t>
  </si>
  <si>
    <t>C2.2.1</t>
  </si>
  <si>
    <t>C2.2.2</t>
  </si>
  <si>
    <t>C1.2.1</t>
  </si>
  <si>
    <t>C2.3.1</t>
  </si>
  <si>
    <t>C3.1.1</t>
  </si>
  <si>
    <t>C3.1.2</t>
  </si>
  <si>
    <t>C3.2 : Sécuriser son intervention</t>
  </si>
  <si>
    <t>Identifier les dangers propres à son intervention</t>
  </si>
  <si>
    <t xml:space="preserve">Appliquer les mesures de prévention prévues </t>
  </si>
  <si>
    <t>C3.2.2</t>
  </si>
  <si>
    <t>C3.2.3</t>
  </si>
  <si>
    <t>C3.2.1</t>
  </si>
  <si>
    <t>Les dangers sont identifiés de manière exhaustive</t>
  </si>
  <si>
    <t>C3.3.1</t>
  </si>
  <si>
    <t>C3.3.2</t>
  </si>
  <si>
    <t>Organiser le stockage en sécurité</t>
  </si>
  <si>
    <t>C3.4.1</t>
  </si>
  <si>
    <t>C3.4.2</t>
  </si>
  <si>
    <t>C4.1.1</t>
  </si>
  <si>
    <t>C4.1.2</t>
  </si>
  <si>
    <t>C4.2.1</t>
  </si>
  <si>
    <t>C4.2.2</t>
  </si>
  <si>
    <t>C4.3.1</t>
  </si>
  <si>
    <t>C4.3.2</t>
  </si>
  <si>
    <t>Établissement :</t>
  </si>
  <si>
    <t>Session :</t>
  </si>
  <si>
    <t>Nom du candidat :</t>
  </si>
  <si>
    <t>Prénom du candidat :</t>
  </si>
  <si>
    <t>Académie :</t>
  </si>
  <si>
    <t>LOGO ÉTABLISSEMENT</t>
  </si>
  <si>
    <t>UNITÉS PROFESSIONNELLES</t>
  </si>
  <si>
    <t>ÉPREUVES</t>
  </si>
  <si>
    <t>UNITÉS</t>
  </si>
  <si>
    <t>COEF.</t>
  </si>
  <si>
    <t>MODE</t>
  </si>
  <si>
    <t>DURÉE</t>
  </si>
  <si>
    <t>Note / 20</t>
  </si>
  <si>
    <t>Note coefficientée</t>
  </si>
  <si>
    <t>RÉF.</t>
  </si>
  <si>
    <t>IDENTIFICATION</t>
  </si>
  <si>
    <t xml:space="preserve">Étude et préparation d’une intervention </t>
  </si>
  <si>
    <t>Réalisation et contrôle de travaux courants</t>
  </si>
  <si>
    <t>Réalisation de travaux spécifiques</t>
  </si>
  <si>
    <t>UP1</t>
  </si>
  <si>
    <t>UP2</t>
  </si>
  <si>
    <t>UP3</t>
  </si>
  <si>
    <t>CCF</t>
  </si>
  <si>
    <t>Situation 2 - en entreprise</t>
  </si>
  <si>
    <t>EP3 - Réalisation de travaux spécifiques</t>
  </si>
  <si>
    <t>CANDIDAT</t>
  </si>
  <si>
    <t>EP1 - Étude et préparation d’une intervention</t>
  </si>
  <si>
    <t>Date de l'évaluation :</t>
  </si>
  <si>
    <t>Compétences évaluées</t>
  </si>
  <si>
    <t>Critères d'évaluation</t>
  </si>
  <si>
    <t>Niveaux de maîtrise</t>
  </si>
  <si>
    <t>NON</t>
  </si>
  <si>
    <t>1/3</t>
  </si>
  <si>
    <t>2/3</t>
  </si>
  <si>
    <t>3/3</t>
  </si>
  <si>
    <r>
      <t xml:space="preserve">Non observé </t>
    </r>
    <r>
      <rPr>
        <sz val="8"/>
        <color theme="1"/>
        <rFont val="Calibri"/>
        <family val="2"/>
        <scheme val="minor"/>
      </rPr>
      <t xml:space="preserve">ou </t>
    </r>
    <r>
      <rPr>
        <b/>
        <sz val="8"/>
        <color theme="1"/>
        <rFont val="Calibri"/>
        <family val="2"/>
        <scheme val="minor"/>
      </rPr>
      <t>déjà évalué</t>
    </r>
  </si>
  <si>
    <t>Non maîtrisé</t>
  </si>
  <si>
    <t xml:space="preserve">Maîtrise insuffisante </t>
  </si>
  <si>
    <t xml:space="preserve">Maîtrise partielle </t>
  </si>
  <si>
    <t xml:space="preserve">Maîtrise totale </t>
  </si>
  <si>
    <t>Note proposée au jury</t>
  </si>
  <si>
    <t>Contexte / lieu de l'évaluation :</t>
  </si>
  <si>
    <t>/20</t>
  </si>
  <si>
    <t>Taux pondéré des compétences évaluées</t>
  </si>
  <si>
    <r>
      <t>Note obtenue</t>
    </r>
    <r>
      <rPr>
        <b/>
        <sz val="8"/>
        <color theme="1"/>
        <rFont val="Calibri"/>
        <family val="2"/>
        <scheme val="minor"/>
      </rPr>
      <t xml:space="preserve"> (</t>
    </r>
    <r>
      <rPr>
        <b/>
        <sz val="9"/>
        <color theme="1"/>
        <rFont val="Calibri"/>
        <family val="2"/>
        <scheme val="minor"/>
      </rPr>
      <t>par le calcul automatique)</t>
    </r>
  </si>
  <si>
    <t>Signatures</t>
  </si>
  <si>
    <t>Appréciation globale</t>
  </si>
  <si>
    <t>Poids des compétences</t>
  </si>
  <si>
    <t>La note proposée par les évaluateurs est arrondie au demi-point, à partir de la note brute (modulation de +0,5 à +1 point en fonction de l'attitude professionnelle positive observée).</t>
  </si>
  <si>
    <t>Points</t>
  </si>
  <si>
    <t>NOTE</t>
  </si>
  <si>
    <t>Poids réel</t>
  </si>
  <si>
    <r>
      <t xml:space="preserve">La note proposée par les évaluateurs est </t>
    </r>
    <r>
      <rPr>
        <b/>
        <i/>
        <u/>
        <sz val="11"/>
        <color rgb="FFC00000"/>
        <rFont val="Calibri"/>
        <family val="2"/>
        <scheme val="minor"/>
      </rPr>
      <t>arrondie au demi-point</t>
    </r>
    <r>
      <rPr>
        <i/>
        <sz val="11"/>
        <color rgb="FFC00000"/>
        <rFont val="Calibri"/>
        <family val="2"/>
        <scheme val="minor"/>
      </rPr>
      <t>, à partir de la note brute (modulation de +0,5 à +1 point en fonction de l'attitude professionnelle positive observée).</t>
    </r>
  </si>
  <si>
    <t>CANDIDAT1</t>
  </si>
  <si>
    <t>C3.8.1</t>
  </si>
  <si>
    <t>C3.8.2</t>
  </si>
  <si>
    <t>C3.8.3</t>
  </si>
  <si>
    <t>C3.6.1</t>
  </si>
  <si>
    <t>C3.6.2</t>
  </si>
  <si>
    <t>C3.5.1</t>
  </si>
  <si>
    <t>C3.5.2</t>
  </si>
  <si>
    <t>Poids relatifS</t>
  </si>
  <si>
    <t>Total des poids relatifs</t>
  </si>
  <si>
    <r>
      <t>BAR</t>
    </r>
    <r>
      <rPr>
        <b/>
        <sz val="10"/>
        <color theme="1"/>
        <rFont val="Calibri"/>
        <family val="2"/>
      </rPr>
      <t>ÈME</t>
    </r>
  </si>
  <si>
    <t>Poids relatifs</t>
  </si>
  <si>
    <r>
      <t>R</t>
    </r>
    <r>
      <rPr>
        <b/>
        <sz val="18"/>
        <color theme="0"/>
        <rFont val="Calibri"/>
        <family val="2"/>
      </rPr>
      <t>ÈGLEMENT</t>
    </r>
  </si>
  <si>
    <t>ACAD1</t>
  </si>
  <si>
    <t>20..</t>
  </si>
  <si>
    <r>
      <rPr>
        <b/>
        <sz val="11"/>
        <color theme="1"/>
        <rFont val="Calibri"/>
        <family val="2"/>
      </rPr>
      <t>É</t>
    </r>
    <r>
      <rPr>
        <b/>
        <sz val="11"/>
        <color theme="1"/>
        <rFont val="Calibri"/>
        <family val="2"/>
        <scheme val="minor"/>
      </rPr>
      <t>L</t>
    </r>
    <r>
      <rPr>
        <b/>
        <sz val="11"/>
        <color theme="1"/>
        <rFont val="Calibri"/>
        <family val="2"/>
      </rPr>
      <t>È</t>
    </r>
    <r>
      <rPr>
        <b/>
        <sz val="11"/>
        <color theme="1"/>
        <rFont val="Calibri"/>
        <family val="2"/>
        <scheme val="minor"/>
      </rPr>
      <t>VE1</t>
    </r>
  </si>
  <si>
    <t>Évaluation en CENTRE</t>
  </si>
  <si>
    <t>Évaluation en ENTREPRISE</t>
  </si>
  <si>
    <t>Situation 1 - en centre</t>
  </si>
  <si>
    <r>
      <t>LIVRET DE CERTIFICATION
PAR CONTR</t>
    </r>
    <r>
      <rPr>
        <sz val="24"/>
        <color theme="1"/>
        <rFont val="Calibri"/>
        <family val="2"/>
      </rPr>
      <t>ÔLE EN COURS DE FORMATION</t>
    </r>
  </si>
  <si>
    <r>
      <t xml:space="preserve">Non observé </t>
    </r>
    <r>
      <rPr>
        <sz val="8"/>
        <color theme="0"/>
        <rFont val="Calibri"/>
        <family val="2"/>
        <scheme val="minor"/>
      </rPr>
      <t xml:space="preserve">ou </t>
    </r>
    <r>
      <rPr>
        <b/>
        <sz val="8"/>
        <color theme="0"/>
        <rFont val="Calibri"/>
        <family val="2"/>
        <scheme val="minor"/>
      </rPr>
      <t>déjà évalué</t>
    </r>
  </si>
  <si>
    <r>
      <t>Indiquer</t>
    </r>
    <r>
      <rPr>
        <sz val="16"/>
        <color rgb="FFC00000"/>
        <rFont val="Calibri"/>
        <family val="2"/>
        <scheme val="minor"/>
      </rPr>
      <t xml:space="preserve"> </t>
    </r>
    <r>
      <rPr>
        <b/>
        <sz val="16"/>
        <color rgb="FFC00000"/>
        <rFont val="Calibri"/>
        <family val="2"/>
        <scheme val="minor"/>
      </rPr>
      <t>NE</t>
    </r>
    <r>
      <rPr>
        <i/>
        <sz val="16"/>
        <color rgb="FFC00000"/>
        <rFont val="Calibri"/>
        <family val="2"/>
        <scheme val="minor"/>
      </rPr>
      <t xml:space="preserve"> en face des critères d'évaluation non évalués !</t>
    </r>
  </si>
  <si>
    <r>
      <t xml:space="preserve">IDENTIFICATION DES </t>
    </r>
    <r>
      <rPr>
        <b/>
        <sz val="16"/>
        <rFont val="Calibri"/>
        <family val="2"/>
        <scheme val="minor"/>
      </rPr>
      <t>COMP</t>
    </r>
    <r>
      <rPr>
        <b/>
        <sz val="16"/>
        <rFont val="Calibri"/>
        <family val="2"/>
      </rPr>
      <t>ÉTENCES</t>
    </r>
    <r>
      <rPr>
        <b/>
        <sz val="16"/>
        <color rgb="FFC00000"/>
        <rFont val="Calibri"/>
        <family val="2"/>
      </rPr>
      <t xml:space="preserve"> </t>
    </r>
    <r>
      <rPr>
        <b/>
        <u/>
        <sz val="20"/>
        <color rgb="FFC00000"/>
        <rFont val="Calibri"/>
        <family val="2"/>
      </rPr>
      <t>NON</t>
    </r>
    <r>
      <rPr>
        <b/>
        <u/>
        <sz val="16"/>
        <color rgb="FFC00000"/>
        <rFont val="Calibri"/>
        <family val="2"/>
      </rPr>
      <t xml:space="preserve"> ÉVALUÉES</t>
    </r>
    <r>
      <rPr>
        <b/>
        <sz val="16"/>
        <color theme="1"/>
        <rFont val="Calibri"/>
        <family val="2"/>
      </rPr>
      <t xml:space="preserve"> 
SELON LA SITUATION (EN CENTRE OU EN ENTREPRISE)</t>
    </r>
  </si>
  <si>
    <r>
      <rPr>
        <sz val="12.5"/>
        <color theme="1"/>
        <rFont val="Calibri"/>
        <family val="2"/>
      </rPr>
      <t>É</t>
    </r>
    <r>
      <rPr>
        <sz val="12.65"/>
        <color theme="1"/>
        <rFont val="Calibri"/>
        <family val="2"/>
      </rPr>
      <t>TAB1</t>
    </r>
  </si>
  <si>
    <t>CAP CONSTRUCTEUR DE RESEAUX DE CANALISATIONS DE TRAVAUX PUBLICS</t>
  </si>
  <si>
    <t>La collecte et le classement des informations nécessaires à l’intervention est complète et exploitable</t>
  </si>
  <si>
    <t>La terminologie anglaise est comprise et traduite</t>
  </si>
  <si>
    <t>La consigne, le document et leurs finalités sont compris et respectés (document en français et en anglais)</t>
  </si>
  <si>
    <t>C2.1.2</t>
  </si>
  <si>
    <t>Effectuer un croquis d'une solution technique d'une partie d'un ouvrage, manuellement ou avec un outil digital</t>
  </si>
  <si>
    <t>La représentation des détails (croquis, schémas, …) permet la réalisation</t>
  </si>
  <si>
    <t>Les conventions de représentation et les normes de dessin technique sont respectées</t>
  </si>
  <si>
    <t>C2.2 : Identifier des matériels et l'outillage</t>
  </si>
  <si>
    <t>Identifier et préparer le matériel et l'outillage nécessaire à la réalisation de son intervention</t>
  </si>
  <si>
    <t>Inventorier et préparer les EPC et les EPI nécessaires et adaptés à l'intervention</t>
  </si>
  <si>
    <t>Les matériels et l'outillage nécessaires sont conformes aux préconisations</t>
  </si>
  <si>
    <t>Les règles et limites d’utilisation des matériels et de l'outillage sont respectées</t>
  </si>
  <si>
    <t>L'état général du matériel et de l'outillage est vérifié</t>
  </si>
  <si>
    <t>L’inventaire des EPC et des EPI est complet et adapté à l’intervention</t>
  </si>
  <si>
    <t>Les EPI détériorés sont remplacés</t>
  </si>
  <si>
    <t xml:space="preserve">C2.3 : Evaluer des quantités de matériaux et composants
</t>
  </si>
  <si>
    <t>Rendre compte oralement d’une situation professionnelle
- à sa hierarchie
- à un partenaire professionnel
- à un intervenant du chantier
au client, à l'usager, au riverain
…</t>
  </si>
  <si>
    <t>Une attitude éthique et responsable est adoptée face aux différents interlocuteurs</t>
  </si>
  <si>
    <t>C3.9 : Réaliser un branchement</t>
  </si>
  <si>
    <t>C3.9.1</t>
  </si>
  <si>
    <t>Préparer et réaliser la prise d'un branchement</t>
  </si>
  <si>
    <t>C3.9.2</t>
  </si>
  <si>
    <t>C3.10.1</t>
  </si>
  <si>
    <t>C3.10.2</t>
  </si>
  <si>
    <t>C3.10 : Réaliser des ouvrages connexes aux réseaux</t>
  </si>
  <si>
    <t>C3.12 : Réaliser une opération de maintenance sur un réseau</t>
  </si>
  <si>
    <t>C3.12.1</t>
  </si>
  <si>
    <t>C3.12.2</t>
  </si>
  <si>
    <t>Exécuter un branchement</t>
  </si>
  <si>
    <t>Mettre en place des éléments préfabriqués</t>
  </si>
  <si>
    <t>Réaliser un ouvrage connexe aux réseaux coulés en place
Réaliser un petit ouvrage maçonné</t>
  </si>
  <si>
    <t>C3.12.3</t>
  </si>
  <si>
    <t>Effectuer des opérations d'entretien des réseaux courants</t>
  </si>
  <si>
    <t>Entretenir et mettre à niveau les ouvrages de surface</t>
  </si>
  <si>
    <t>Effectuer une opération de réparation d'une conduite ou d'un branchement</t>
  </si>
  <si>
    <t>C3.12.4</t>
  </si>
  <si>
    <t>C3.12.5</t>
  </si>
  <si>
    <t>Réparer les ouvrages connexes aux canalisations</t>
  </si>
  <si>
    <t>Effectuer une opération de maintenance préventive ou curative des appareils de robinetterie, fontainerie et de comptage</t>
  </si>
  <si>
    <t>La procédure d'entretien est appliquée</t>
  </si>
  <si>
    <t>Les ouvrages de surface sont remis à niveau</t>
  </si>
  <si>
    <t>La réparation est conforme aux consignes données</t>
  </si>
  <si>
    <t>Le réseau ou le branchement est remis en service</t>
  </si>
  <si>
    <t>L'intervention garantit la fonction ou le fonctionnement</t>
  </si>
  <si>
    <t>La maintenance des appareils est efectuée conformément aux consignes et les fonctions sont rétablies</t>
  </si>
  <si>
    <t>L'utilisation des éléments de coffrage est conforme aux normes de mise en œuvre et de sécurité</t>
  </si>
  <si>
    <t>Le positionnement, l'altitude et la planimétrie sont respectés</t>
  </si>
  <si>
    <t>Les ouvrages sont conformes aux consignes et aux données techniques du dossier</t>
  </si>
  <si>
    <t>Les réalisations sont conformes aux règles de construction</t>
  </si>
  <si>
    <t>L'utilisation des matériels de branchement est maîtrisée</t>
  </si>
  <si>
    <t>L'outillage approprié est utilisé</t>
  </si>
  <si>
    <t>Les consignes de préparation, de réalisation et d'éxécution sont strictement respectées</t>
  </si>
  <si>
    <t>Les modes opératoires de mise en œuvre sont strictement respectés (mesures, traçages, prises, …)</t>
  </si>
  <si>
    <t>Les règles de sécurité sont respectées</t>
  </si>
  <si>
    <t>L'utilisation des moyens de manutention est adaptée et conforme aux règles de sécurité</t>
  </si>
  <si>
    <t>C2.3.2</t>
  </si>
  <si>
    <t>Identifier les matériaux et composants nécessaires à son intervention
Apprécier la qualité des matériaux</t>
  </si>
  <si>
    <t>Evaluer des quantités de matériaux et composants nécessaires à son intervention</t>
  </si>
  <si>
    <t>La nature et les caractéristiques des matériaux et composants sont conformes aux indications du dossier d'éxécution</t>
  </si>
  <si>
    <t>La qualité correspond aux besoins de l'éxécution</t>
  </si>
  <si>
    <t>Les quantités nécessaires à l'éxécution sont estimées</t>
  </si>
  <si>
    <t>L'état des stocks de matériaux est communiqué à sa hiérarchie</t>
  </si>
  <si>
    <t>Les unités sont adaptées aux quantités estimées</t>
  </si>
  <si>
    <t>C3.1 : Organiser son poste de travail</t>
  </si>
  <si>
    <t>Alerter en cas de situation dangereuse</t>
  </si>
  <si>
    <t>Organiser son poste de travail</t>
  </si>
  <si>
    <t>Adapter son poste de travail à l'évolution du chantier</t>
  </si>
  <si>
    <t>C3.3 : Intervenir à proximité des réseaux</t>
  </si>
  <si>
    <t>C3.3.3</t>
  </si>
  <si>
    <t>C3.3.4</t>
  </si>
  <si>
    <t>C3.3.5</t>
  </si>
  <si>
    <t>C3.3.6</t>
  </si>
  <si>
    <t>C3.4 : Effectuer la manutention de charges</t>
  </si>
  <si>
    <t>C3.5 : Réceptionner les approvisionnements</t>
  </si>
  <si>
    <t>C3.4.3</t>
  </si>
  <si>
    <t>C3.4.4</t>
  </si>
  <si>
    <t>C3.6 : Implanter et tracer un ouvrage simple</t>
  </si>
  <si>
    <t>C3.7 : Intervenir en tranchée</t>
  </si>
  <si>
    <t>C3.7.1</t>
  </si>
  <si>
    <t>C3.7.2</t>
  </si>
  <si>
    <t>C3.7.3</t>
  </si>
  <si>
    <t>C3.7.4</t>
  </si>
  <si>
    <t xml:space="preserve">C3.8 : Poser un réseau de canalisations </t>
  </si>
  <si>
    <t>C3.8.4</t>
  </si>
  <si>
    <t>Réaliser le lit de pose</t>
  </si>
  <si>
    <t>Manutentionner, mettre en place, régler et assembler des éléments</t>
  </si>
  <si>
    <t>Réaliser des massifs de butée</t>
  </si>
  <si>
    <t>Caler et enrober la conduite</t>
  </si>
  <si>
    <t>Réaliser les sondages avec les moyens appropriés afin de dégager les réseaux indentifiés et les points singuliers</t>
  </si>
  <si>
    <t>Sécuriser et guider les mouvements des engins de terrassement</t>
  </si>
  <si>
    <t>Mettre en place les moyens de protection de la fouille</t>
  </si>
  <si>
    <t>Régler un fond de fouille manuellement</t>
  </si>
  <si>
    <t>Situer son rôle et expliciter sa mission et ses responsabilités</t>
  </si>
  <si>
    <t>Identifier les différents types de réseaux et les risques associés</t>
  </si>
  <si>
    <t>Alerter selon la procédure lors d’une situation à risque identifiée</t>
  </si>
  <si>
    <t>Adapter la technique d’exécution à la situation rencontrée</t>
  </si>
  <si>
    <t>Appliquer la procédure en cas d’incident ou d’accident</t>
  </si>
  <si>
    <t>Appliquer les règles relatives aux interventions à proximité des câbles électriques</t>
  </si>
  <si>
    <t>Transporter manuellement une charge</t>
  </si>
  <si>
    <t>Identifier les caractéristiques utiles de la charge</t>
  </si>
  <si>
    <t>Utiliser les équipements et accessoires de levage adaptés à la charge</t>
  </si>
  <si>
    <t>Assurer en sécurité le guidage de la charge lors du levage et de la réception</t>
  </si>
  <si>
    <t>Vérifier la conformité des approvisionnements</t>
  </si>
  <si>
    <t>Situer le chantier dans son environnement</t>
  </si>
  <si>
    <t>C3.6.3</t>
  </si>
  <si>
    <t>C3.6.4</t>
  </si>
  <si>
    <t>Identifier et exploiter les points de références altimétriques et planimétriques</t>
  </si>
  <si>
    <t>Implanter l’ouvrage à réaliser</t>
  </si>
  <si>
    <t>Repérer et tracer les réseaux existants</t>
  </si>
  <si>
    <t>C3.11 : Réaliser un remblai de tranchée et une réfection provisoire</t>
  </si>
  <si>
    <t>C3.11.1</t>
  </si>
  <si>
    <t>C3.11.2</t>
  </si>
  <si>
    <t>C3.11.3</t>
  </si>
  <si>
    <t>C3.11.4</t>
  </si>
  <si>
    <t>Remblayer et compacter par couches successives</t>
  </si>
  <si>
    <t>Mettre en place des dispositifs avertisseurs</t>
  </si>
  <si>
    <t>Reconstituer des couches de fondation
Reconstituer une couche de roulement provisoire</t>
  </si>
  <si>
    <t>Insérer et sceller un élément de bordure dans l’environnement existant</t>
  </si>
  <si>
    <t xml:space="preserve">C4.1 : Effectuer des autocontrôles </t>
  </si>
  <si>
    <t>C4.3 : Participer à la mise en service d'un réseau</t>
  </si>
  <si>
    <t xml:space="preserve">C4.2 : Participer aux opérations de contrôle d'un réseau </t>
  </si>
  <si>
    <t>Mettre en oeuvre une méthode d’autocontrôle de son travail</t>
  </si>
  <si>
    <t>Appliquer une procédure d’autocontrôle établie</t>
  </si>
  <si>
    <t>Respecter une procédure de contrôle d’un réseau</t>
  </si>
  <si>
    <t>Contrôler la fonctionnalité de l’ouvrage</t>
  </si>
  <si>
    <t>Respecter la procédure de mise en service du réseau</t>
  </si>
  <si>
    <t>Détecter les dysfonctionnements et les défauts d’étanchéité du réseau</t>
  </si>
  <si>
    <t>L'organisation du poste de travail est adaptée à l'avancement des travaux</t>
  </si>
  <si>
    <t>Une situation dangereuse persistante est signalée à sa hiérarchie</t>
  </si>
  <si>
    <t>Le droit de retrait est appliqué en cas de danger grave et imminent</t>
  </si>
  <si>
    <t>Les missions et les limites de responsabilités sont citées</t>
  </si>
  <si>
    <t>Une situation à risque est signalée à sa hiérarchie, la procédure d'alerte est respectée</t>
  </si>
  <si>
    <t>La règle des « 4A » (Arrêter, Alerter, Aménager, Accueillir) est appliquée</t>
  </si>
  <si>
    <t>L’utilisation de moyens mécaniques de manutention est privilégiée</t>
  </si>
  <si>
    <t>La manutention manuelle est conforme au référentiel de la PRAP</t>
  </si>
  <si>
    <t>Le choix et l’utilisation des aides à la manutention sont adaptés à la situation</t>
  </si>
  <si>
    <t>Les caractéristiques nécessaires à la manutention sont identifiées : poids, homogénéité, points de levage, encombrement, …</t>
  </si>
  <si>
    <t>Les équipements et accessoires à utiliser sont vérifiés et conformes aux consignes
L’élingage est conforme aux consignes</t>
  </si>
  <si>
    <t>L’équilibre de la charge est assuré au départ de la manoeuvre et lors de la réception</t>
  </si>
  <si>
    <t>La charge est réceptionnée et posée en sécurité à l’endroit prévu sans détérioration</t>
  </si>
  <si>
    <t>Le guidage (gestuel ou radio) lors de la manoeuvre est clair et précis</t>
  </si>
  <si>
    <t>Les caractéristiques qualitatives et quantitatives sont vérifiées</t>
  </si>
  <si>
    <t>Les écarts et réserves sont relevés et transmis</t>
  </si>
  <si>
    <t>Les lieux et les conditions de stockage donnés sont respectés</t>
  </si>
  <si>
    <t>Les accès et circulations sont préservés</t>
  </si>
  <si>
    <t>L’environnement du chantier est clairement identifié</t>
  </si>
  <si>
    <t>La nature et le type de sols sont identifiés</t>
  </si>
  <si>
    <t>Les points de références sont repérés, les données sont décodées</t>
  </si>
  <si>
    <t>L’implantation des ouvrages est exploitable et conforme aux plans d’exécution</t>
  </si>
  <si>
    <t>Le tolérances d’implantation sont respectées</t>
  </si>
  <si>
    <t>Les différents réseaux existants sont repérés et tracés</t>
  </si>
  <si>
    <t>Les ouvrages aériens, le mobilier urbain et les plantations sont signalés, et les consignes particulières sont respectées</t>
  </si>
  <si>
    <t>Les réseaux découverts sont identifiés</t>
  </si>
  <si>
    <t>Les réseaux et les points singuliers sont dégagés et protégés suivant les consignes</t>
  </si>
  <si>
    <t>L’outillage utilisé est approprié à la situation rencontrée</t>
  </si>
  <si>
    <t>Les moyens de protection sont mis en place conformément aux consignes
Les zones de travail et les accès sont protégés</t>
  </si>
  <si>
    <t>Les gestes conventionnels de guidage sont utilisés
Les distances de sécurité sont respectées</t>
  </si>
  <si>
    <t>Le réglage du fond de fouille est conforme aux consignes techniques</t>
  </si>
  <si>
    <t>Le lit de pose est réalisé selon les consignes techniques</t>
  </si>
  <si>
    <t>L’utilisation des matériels d’alignement et de niveau est maîtrisée</t>
  </si>
  <si>
    <t>Les consignes de pose et d’assemblage sont strictement respectées</t>
  </si>
  <si>
    <t>L’utilisation des moyens de manutention est adaptée et conforme aux règles de sécurité</t>
  </si>
  <si>
    <t>La réalisation des massifs de butée est conforme aux consignes techniques</t>
  </si>
  <si>
    <t>Le calage et l’enrobage de la conduite sont conformes aux consignes</t>
  </si>
  <si>
    <t>Les règles de mise en oeuvre et les consignes de sécurité individuelles et collectives sont respectées</t>
  </si>
  <si>
    <t>La mise en place des dispositifs avertisseurs est conforme à la réglementation</t>
  </si>
  <si>
    <t>Les différentes couches sont reconstituées en conformité avec les consignes données</t>
  </si>
  <si>
    <t>La continuité de la voirie est rétablie</t>
  </si>
  <si>
    <t>Les points de contrôle sont identifiés et judicieux</t>
  </si>
  <si>
    <t>Les contrôles permettent de vérifier la conformité du travail confié</t>
  </si>
  <si>
    <t>La fréquence des contrôles est adaptée au travail réalisé</t>
  </si>
  <si>
    <t>Les résultats des contrôles garantissent la conformité du travail confié</t>
  </si>
  <si>
    <t>Les défauts sont repérés et corrigés ou communiqués à la hiérarchie</t>
  </si>
  <si>
    <t>La procédure établie pour les autocontrôles est respectée</t>
  </si>
  <si>
    <t>Les fiches d’autocontrôles sont renseignées et transmises</t>
  </si>
  <si>
    <t>Les étapes de la procédure de contrôle sont respectées</t>
  </si>
  <si>
    <t>Les ouvrages sont contrôlés</t>
  </si>
  <si>
    <t>La fonctionnalité du réseau et de ses équipements sont vérifiées</t>
  </si>
  <si>
    <t>Les défauts sont signalés</t>
  </si>
  <si>
    <t>Les étapes de la procédure sont respectées</t>
  </si>
  <si>
    <t>Les dysfonctionnements sont repérés et les causes identifiées</t>
  </si>
  <si>
    <t>Les différents tests sont réalisés (test de non-ovalisation, tests d’étanchéité, désinfection…)</t>
  </si>
  <si>
    <t>Les défauts d’étanchéité sont repérés et les causes sont identifiées</t>
  </si>
  <si>
    <t>Les moyens techniques et les modes d’exécution sont adaptés à la situation rencontrée et à la zone d’incertitude de localisation des réseaux
Le marquage-piquetage des réseaux est maintenu en état</t>
  </si>
  <si>
    <t>Les réseaux sensibles et non sensibles sont identifiés
Les risques associés aux types de réseaux sont cités
Les affleurants, le marquage-piquetage des réseaux et les dispositifs avertisseurs sont indentifiés</t>
  </si>
  <si>
    <t>Une démarche de prévention dans son environnement de travail est mise en oeuvre</t>
  </si>
  <si>
    <t>L’installation du poste de travail garantit la sécurité et la protection de la santé</t>
  </si>
  <si>
    <t>Les EPC, et particulièrement la signalisation permanente et provisoire, et la protection du chantier sont respectés</t>
  </si>
  <si>
    <t>Les consignes d’utilisation et de dépose de la signalisation sont respectées</t>
  </si>
  <si>
    <t>Les EPI utilisés sont adaptés à la situation</t>
  </si>
  <si>
    <t>Les consignes de sécurité collective et individuelle sont respectées</t>
  </si>
  <si>
    <t>Les principes de l’habilitation électrique relatifs aux travaux à proximité des câbles sous tension (aériens, souterrains ou subaquatiques) sont énoncés. Les mesures de sécurité définies sont appliquées
Les techniques de nettoyage, dégagement, ripage ou soutènement d’un câble ou d’un fourreau sont respectées. Les procédures en cas d’accident électrique sont appliquées</t>
  </si>
  <si>
    <t>Les spécificités du chantier sont identifiées</t>
  </si>
  <si>
    <t>Une démarche éco-responsable est mise en oeuvre</t>
  </si>
  <si>
    <t>Les matériaux et composants approvisionnés correspondent en quantité et qualité à l’intervention</t>
  </si>
  <si>
    <t>Les matériels et outillages approvisionnés permettent la réalisation rationnelle de l’intervention</t>
  </si>
  <si>
    <t>L’état des matériels et outillages est vérifié, leur fonctionnement est testé</t>
  </si>
  <si>
    <t>La co-activité est prise en compte</t>
  </si>
  <si>
    <t>Le poste du travail est maintenu en état de propreté et de fonctionnalité</t>
  </si>
  <si>
    <t>Les anomalies techniques sont repérées et signalées</t>
  </si>
  <si>
    <t>Evaluateurs (Nom et Prénom)</t>
  </si>
  <si>
    <t>Environ 3h</t>
  </si>
  <si>
    <t>Environ 15h</t>
  </si>
  <si>
    <t>Environ 14h</t>
  </si>
  <si>
    <t>EP2A2 - Réalisation et contrôle de travaux courants (en entreprise)</t>
  </si>
  <si>
    <t>EP2A1 - Réalisation et contrôle de travaux courants (en centre)</t>
  </si>
  <si>
    <t>EP2A - Réalisation et contrôle de travaux courants</t>
  </si>
  <si>
    <t>EP2A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</si>
</sst>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4" x14ac:knownFonts="1">
    <font>
      <sz val="11"/>
      <color theme="1"/>
      <name val="Calibri"/>
      <family val="2"/>
      <scheme val="minor"/>
    </font>
    <font>
      <b/>
      <sz val="11"/>
      <color theme="1"/>
      <name val="Calibri"/>
      <family val="2"/>
      <scheme val="minor"/>
    </font>
    <font>
      <b/>
      <sz val="11"/>
      <color theme="1"/>
      <name val="Calibri"/>
      <family val="2"/>
    </font>
    <font>
      <i/>
      <sz val="11"/>
      <color theme="1"/>
      <name val="Calibri"/>
      <family val="2"/>
      <scheme val="minor"/>
    </font>
    <font>
      <i/>
      <sz val="11"/>
      <color rgb="FFC00000"/>
      <name val="Calibri"/>
      <family val="2"/>
      <scheme val="minor"/>
    </font>
    <font>
      <b/>
      <sz val="11"/>
      <name val="Calibri"/>
      <family val="2"/>
      <scheme val="minor"/>
    </font>
    <font>
      <b/>
      <sz val="12"/>
      <color theme="1"/>
      <name val="Calibri"/>
      <family val="2"/>
      <scheme val="minor"/>
    </font>
    <font>
      <sz val="10"/>
      <name val="Arial"/>
      <family val="2"/>
    </font>
    <font>
      <b/>
      <sz val="11"/>
      <color theme="0"/>
      <name val="Calibri"/>
      <family val="2"/>
      <scheme val="minor"/>
    </font>
    <font>
      <sz val="11"/>
      <color theme="0"/>
      <name val="Calibri"/>
      <family val="2"/>
      <scheme val="minor"/>
    </font>
    <font>
      <b/>
      <i/>
      <sz val="16"/>
      <color theme="1"/>
      <name val="Calibri"/>
      <family val="2"/>
      <scheme val="minor"/>
    </font>
    <font>
      <b/>
      <sz val="9"/>
      <color theme="1"/>
      <name val="Calibri"/>
      <family val="2"/>
      <scheme val="minor"/>
    </font>
    <font>
      <b/>
      <sz val="18"/>
      <color theme="1"/>
      <name val="Calibri"/>
      <family val="2"/>
      <scheme val="minor"/>
    </font>
    <font>
      <b/>
      <sz val="14"/>
      <color rgb="FFC00000"/>
      <name val="Calibri"/>
      <family val="2"/>
      <scheme val="minor"/>
    </font>
    <font>
      <b/>
      <sz val="8"/>
      <color theme="1"/>
      <name val="Calibri"/>
      <family val="2"/>
      <scheme val="minor"/>
    </font>
    <font>
      <sz val="8"/>
      <color theme="1"/>
      <name val="Calibri"/>
      <family val="2"/>
      <scheme val="minor"/>
    </font>
    <font>
      <sz val="8.5"/>
      <color theme="1"/>
      <name val="Calibri"/>
      <family val="2"/>
      <scheme val="minor"/>
    </font>
    <font>
      <b/>
      <sz val="14"/>
      <color theme="0"/>
      <name val="Calibri"/>
      <family val="2"/>
      <scheme val="minor"/>
    </font>
    <font>
      <b/>
      <sz val="18"/>
      <color theme="0"/>
      <name val="Calibri"/>
      <family val="2"/>
      <scheme val="minor"/>
    </font>
    <font>
      <b/>
      <sz val="8"/>
      <color theme="0"/>
      <name val="Calibri"/>
      <family val="2"/>
      <scheme val="minor"/>
    </font>
    <font>
      <b/>
      <sz val="12"/>
      <color rgb="FFC00000"/>
      <name val="Calibri"/>
      <family val="2"/>
      <scheme val="minor"/>
    </font>
    <font>
      <sz val="11"/>
      <color theme="6" tint="0.79998168889431442"/>
      <name val="Calibri"/>
      <family val="2"/>
      <scheme val="minor"/>
    </font>
    <font>
      <sz val="16"/>
      <color theme="6" tint="0.79998168889431442"/>
      <name val="Calibri"/>
      <family val="2"/>
      <scheme val="minor"/>
    </font>
    <font>
      <sz val="9"/>
      <color theme="1"/>
      <name val="Calibri"/>
      <family val="2"/>
      <scheme val="minor"/>
    </font>
    <font>
      <b/>
      <i/>
      <u/>
      <sz val="11"/>
      <color rgb="FFC00000"/>
      <name val="Calibri"/>
      <family val="2"/>
      <scheme val="minor"/>
    </font>
    <font>
      <b/>
      <sz val="14"/>
      <name val="Calibri"/>
      <family val="2"/>
      <scheme val="minor"/>
    </font>
    <font>
      <b/>
      <sz val="8"/>
      <name val="Calibri"/>
      <family val="2"/>
      <scheme val="minor"/>
    </font>
    <font>
      <b/>
      <sz val="16"/>
      <color theme="1"/>
      <name val="Calibri"/>
      <family val="2"/>
      <scheme val="minor"/>
    </font>
    <font>
      <b/>
      <sz val="10"/>
      <color theme="1"/>
      <name val="Calibri"/>
      <family val="2"/>
      <scheme val="minor"/>
    </font>
    <font>
      <b/>
      <sz val="10"/>
      <color theme="1"/>
      <name val="Calibri"/>
      <family val="2"/>
    </font>
    <font>
      <b/>
      <sz val="25"/>
      <name val="Calibri"/>
      <family val="2"/>
      <scheme val="minor"/>
    </font>
    <font>
      <b/>
      <sz val="25"/>
      <color theme="0"/>
      <name val="Calibri"/>
      <family val="2"/>
      <scheme val="minor"/>
    </font>
    <font>
      <sz val="11"/>
      <color theme="0" tint="-4.9989318521683403E-2"/>
      <name val="Calibri"/>
      <family val="2"/>
      <scheme val="minor"/>
    </font>
    <font>
      <sz val="8"/>
      <name val="Calibri"/>
      <family val="2"/>
      <scheme val="minor"/>
    </font>
    <font>
      <sz val="8.5"/>
      <name val="Calibri"/>
      <family val="2"/>
      <scheme val="minor"/>
    </font>
    <font>
      <i/>
      <sz val="8"/>
      <color rgb="FFC00000"/>
      <name val="Calibri"/>
      <family val="2"/>
      <scheme val="minor"/>
    </font>
    <font>
      <sz val="8"/>
      <color theme="0" tint="-4.9989318521683403E-2"/>
      <name val="Calibri"/>
      <family val="2"/>
      <scheme val="minor"/>
    </font>
    <font>
      <sz val="8"/>
      <color theme="2"/>
      <name val="Calibri"/>
      <family val="2"/>
      <scheme val="minor"/>
    </font>
    <font>
      <sz val="11"/>
      <name val="Calibri"/>
      <family val="2"/>
      <scheme val="minor"/>
    </font>
    <font>
      <b/>
      <sz val="18"/>
      <name val="Calibri"/>
      <family val="2"/>
      <scheme val="minor"/>
    </font>
    <font>
      <b/>
      <sz val="18"/>
      <color theme="0"/>
      <name val="Calibri"/>
      <family val="2"/>
    </font>
    <font>
      <b/>
      <sz val="12"/>
      <color theme="0"/>
      <name val="Calibri"/>
      <family val="2"/>
    </font>
    <font>
      <sz val="11"/>
      <color theme="1"/>
      <name val="Calibri"/>
      <family val="2"/>
    </font>
    <font>
      <sz val="12.65"/>
      <color theme="1"/>
      <name val="Calibri"/>
      <family val="2"/>
    </font>
    <font>
      <b/>
      <sz val="16"/>
      <color theme="1"/>
      <name val="Calibri"/>
      <family val="2"/>
    </font>
    <font>
      <b/>
      <sz val="14"/>
      <color theme="1"/>
      <name val="Calibri"/>
      <family val="2"/>
    </font>
    <font>
      <b/>
      <sz val="14"/>
      <color theme="1"/>
      <name val="Calibri"/>
      <family val="2"/>
      <scheme val="minor"/>
    </font>
    <font>
      <b/>
      <sz val="16"/>
      <color rgb="FFC00000"/>
      <name val="Calibri"/>
      <family val="2"/>
      <scheme val="minor"/>
    </font>
    <font>
      <b/>
      <sz val="16"/>
      <color rgb="FFC00000"/>
      <name val="Calibri"/>
      <family val="2"/>
    </font>
    <font>
      <b/>
      <u/>
      <sz val="20"/>
      <color rgb="FFC00000"/>
      <name val="Calibri"/>
      <family val="2"/>
    </font>
    <font>
      <b/>
      <u/>
      <sz val="16"/>
      <color rgb="FFC00000"/>
      <name val="Calibri"/>
      <family val="2"/>
    </font>
    <font>
      <b/>
      <i/>
      <sz val="16"/>
      <color rgb="FFC00000"/>
      <name val="Calibri"/>
      <family val="2"/>
      <scheme val="minor"/>
    </font>
    <font>
      <i/>
      <sz val="16"/>
      <color rgb="FFC00000"/>
      <name val="Calibri"/>
      <family val="2"/>
      <scheme val="minor"/>
    </font>
    <font>
      <sz val="24"/>
      <color theme="1"/>
      <name val="Calibri"/>
      <family val="2"/>
      <scheme val="minor"/>
    </font>
    <font>
      <sz val="24"/>
      <color theme="1"/>
      <name val="Calibri"/>
      <family val="2"/>
    </font>
    <font>
      <sz val="8"/>
      <color theme="0"/>
      <name val="Calibri"/>
      <family val="2"/>
      <scheme val="minor"/>
    </font>
    <font>
      <b/>
      <sz val="16"/>
      <color rgb="FFC00000"/>
      <name val="Arial"/>
      <family val="2"/>
    </font>
    <font>
      <sz val="16"/>
      <color rgb="FFC00000"/>
      <name val="Calibri"/>
      <family val="2"/>
      <scheme val="minor"/>
    </font>
    <font>
      <b/>
      <sz val="16"/>
      <name val="Calibri"/>
      <family val="2"/>
      <scheme val="minor"/>
    </font>
    <font>
      <b/>
      <sz val="16"/>
      <name val="Calibri"/>
      <family val="2"/>
    </font>
    <font>
      <sz val="12.5"/>
      <color theme="1"/>
      <name val="Calibri"/>
      <family val="2"/>
    </font>
    <font>
      <b/>
      <sz val="22"/>
      <color theme="1"/>
      <name val="Calibri"/>
      <family val="2"/>
      <scheme val="minor"/>
    </font>
    <font>
      <sz val="9"/>
      <color indexed="81"/>
      <name val="Tahoma"/>
      <family val="2"/>
    </font>
    <font>
      <b/>
      <sz val="9"/>
      <color indexed="81"/>
      <name val="Tahoma"/>
      <family val="2"/>
    </font>
  </fonts>
  <fills count="33">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theme="7"/>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theme="9"/>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7D7D"/>
        <bgColor indexed="64"/>
      </patternFill>
    </fill>
    <fill>
      <gradientFill degree="270">
        <stop position="0">
          <color theme="0"/>
        </stop>
        <stop position="1">
          <color theme="9" tint="-0.25098422193060094"/>
        </stop>
      </gradientFill>
    </fill>
    <fill>
      <gradientFill degree="270">
        <stop position="0">
          <color theme="0"/>
        </stop>
        <stop position="1">
          <color theme="5"/>
        </stop>
      </gradientFill>
    </fill>
    <fill>
      <gradientFill degree="270">
        <stop position="0">
          <color theme="0"/>
        </stop>
        <stop position="1">
          <color theme="4"/>
        </stop>
      </gradientFill>
    </fill>
    <fill>
      <patternFill patternType="solid">
        <fgColor theme="5"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249977111117893"/>
        <bgColor indexed="64"/>
      </patternFill>
    </fill>
    <fill>
      <gradientFill degree="270">
        <stop position="0">
          <color theme="0"/>
        </stop>
        <stop position="1">
          <color theme="6" tint="0.40000610370189521"/>
        </stop>
      </gradientFill>
    </fill>
    <fill>
      <patternFill patternType="solid">
        <fgColor theme="2"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9" tint="-0.24994659260841701"/>
      </left>
      <right/>
      <top style="thick">
        <color theme="9" tint="-0.24994659260841701"/>
      </top>
      <bottom style="thick">
        <color theme="9" tint="-0.24994659260841701"/>
      </bottom>
      <diagonal/>
    </border>
    <border>
      <left/>
      <right style="thick">
        <color theme="9" tint="-0.24994659260841701"/>
      </right>
      <top style="thick">
        <color theme="9" tint="-0.24994659260841701"/>
      </top>
      <bottom style="thick">
        <color theme="9" tint="-0.24994659260841701"/>
      </bottom>
      <diagonal/>
    </border>
    <border>
      <left style="thick">
        <color theme="5" tint="-0.24994659260841701"/>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style="thick">
        <color theme="8" tint="-0.24994659260841701"/>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7" fillId="0" borderId="0"/>
  </cellStyleXfs>
  <cellXfs count="354">
    <xf numFmtId="0" fontId="0" fillId="0" borderId="0" xfId="0"/>
    <xf numFmtId="0" fontId="0" fillId="8" borderId="1" xfId="0" applyFill="1" applyBorder="1" applyAlignment="1">
      <alignment horizontal="center" vertical="center"/>
    </xf>
    <xf numFmtId="0" fontId="0" fillId="9" borderId="0" xfId="0" applyFill="1" applyAlignment="1">
      <alignment vertical="center"/>
    </xf>
    <xf numFmtId="0" fontId="0" fillId="9" borderId="0" xfId="0" applyFill="1" applyBorder="1" applyAlignment="1">
      <alignment vertical="center"/>
    </xf>
    <xf numFmtId="0" fontId="10" fillId="9" borderId="0" xfId="0" applyFont="1" applyFill="1" applyBorder="1" applyAlignment="1">
      <alignment vertical="center"/>
    </xf>
    <xf numFmtId="0" fontId="0" fillId="9" borderId="1" xfId="0" applyFill="1" applyBorder="1" applyAlignment="1">
      <alignment horizontal="center" vertical="center"/>
    </xf>
    <xf numFmtId="0" fontId="0" fillId="9" borderId="0" xfId="0" applyFill="1" applyAlignment="1">
      <alignment horizontal="center" vertical="center"/>
    </xf>
    <xf numFmtId="0" fontId="1" fillId="19" borderId="1" xfId="0" applyFont="1" applyFill="1" applyBorder="1" applyAlignment="1">
      <alignment horizontal="center" vertical="center"/>
    </xf>
    <xf numFmtId="0" fontId="1" fillId="2" borderId="2" xfId="0" applyFont="1" applyFill="1" applyBorder="1" applyAlignment="1">
      <alignment vertical="center"/>
    </xf>
    <xf numFmtId="0" fontId="14" fillId="7" borderId="29" xfId="0" applyFont="1" applyFill="1" applyBorder="1" applyAlignment="1">
      <alignment horizontal="center" vertical="center" wrapText="1"/>
    </xf>
    <xf numFmtId="0" fontId="14" fillId="18" borderId="31" xfId="0" applyFont="1" applyFill="1" applyBorder="1" applyAlignment="1">
      <alignment horizontal="center" vertical="center" wrapText="1"/>
    </xf>
    <xf numFmtId="0" fontId="14" fillId="22" borderId="30" xfId="0" applyFont="1" applyFill="1" applyBorder="1" applyAlignment="1">
      <alignment horizontal="center" vertical="center" wrapText="1"/>
    </xf>
    <xf numFmtId="0" fontId="14" fillId="23" borderId="30" xfId="0" applyFont="1" applyFill="1" applyBorder="1" applyAlignment="1">
      <alignment horizontal="center" vertical="center" wrapText="1"/>
    </xf>
    <xf numFmtId="0" fontId="8" fillId="16" borderId="35" xfId="0" applyFont="1" applyFill="1" applyBorder="1" applyAlignment="1">
      <alignment horizontal="center" vertical="center"/>
    </xf>
    <xf numFmtId="49" fontId="1" fillId="11" borderId="36" xfId="0" applyNumberFormat="1" applyFont="1" applyFill="1" applyBorder="1" applyAlignment="1">
      <alignment horizontal="center" vertical="center"/>
    </xf>
    <xf numFmtId="49" fontId="1" fillId="15" borderId="37" xfId="0" applyNumberFormat="1" applyFont="1" applyFill="1" applyBorder="1" applyAlignment="1">
      <alignment horizontal="center" vertical="center"/>
    </xf>
    <xf numFmtId="0" fontId="8" fillId="12" borderId="1" xfId="0" applyFont="1" applyFill="1" applyBorder="1" applyAlignment="1">
      <alignment horizontal="center" vertical="center"/>
    </xf>
    <xf numFmtId="0" fontId="8" fillId="4" borderId="1" xfId="0" applyFont="1" applyFill="1" applyBorder="1" applyAlignment="1">
      <alignment horizontal="center" vertical="center"/>
    </xf>
    <xf numFmtId="0" fontId="1" fillId="7" borderId="1" xfId="0" applyFont="1" applyFill="1" applyBorder="1" applyAlignment="1">
      <alignment vertical="center" wrapText="1"/>
    </xf>
    <xf numFmtId="0" fontId="1" fillId="7" borderId="14" xfId="0" applyFont="1" applyFill="1" applyBorder="1" applyAlignment="1">
      <alignment horizontal="center" vertical="center" wrapText="1"/>
    </xf>
    <xf numFmtId="0" fontId="17" fillId="7" borderId="1" xfId="0" applyFont="1" applyFill="1" applyBorder="1" applyAlignment="1">
      <alignment horizontal="center" vertical="center"/>
    </xf>
    <xf numFmtId="0" fontId="0" fillId="9" borderId="16" xfId="0" applyFill="1" applyBorder="1" applyAlignment="1">
      <alignment vertical="center"/>
    </xf>
    <xf numFmtId="0" fontId="0" fillId="9" borderId="0" xfId="0" applyFill="1" applyBorder="1" applyAlignment="1">
      <alignment horizontal="center" vertical="center"/>
    </xf>
    <xf numFmtId="0" fontId="0" fillId="9" borderId="0" xfId="0" applyFill="1" applyBorder="1" applyAlignment="1">
      <alignment horizontal="left" vertical="center" wrapText="1"/>
    </xf>
    <xf numFmtId="0" fontId="1" fillId="9" borderId="0" xfId="0" applyFont="1" applyFill="1" applyBorder="1" applyAlignment="1">
      <alignment horizontal="right" vertical="center" wrapText="1"/>
    </xf>
    <xf numFmtId="49" fontId="1" fillId="5" borderId="36" xfId="0" applyNumberFormat="1" applyFont="1" applyFill="1" applyBorder="1" applyAlignment="1">
      <alignment horizontal="center" vertical="center"/>
    </xf>
    <xf numFmtId="49" fontId="14" fillId="20" borderId="38" xfId="0" applyNumberFormat="1" applyFont="1" applyFill="1" applyBorder="1" applyAlignment="1">
      <alignment horizontal="center" vertical="center" wrapText="1"/>
    </xf>
    <xf numFmtId="0" fontId="0" fillId="13" borderId="1" xfId="0" applyFill="1" applyBorder="1" applyAlignment="1">
      <alignment horizontal="center" vertical="center"/>
    </xf>
    <xf numFmtId="0" fontId="0" fillId="19" borderId="1" xfId="0" applyFill="1" applyBorder="1" applyAlignment="1">
      <alignment horizontal="center" vertical="center"/>
    </xf>
    <xf numFmtId="0" fontId="4" fillId="9" borderId="0" xfId="0" applyFont="1" applyFill="1" applyBorder="1" applyAlignment="1">
      <alignment horizontal="left" vertical="center" wrapText="1"/>
    </xf>
    <xf numFmtId="0" fontId="1" fillId="17" borderId="28" xfId="0" applyFont="1" applyFill="1" applyBorder="1" applyAlignment="1">
      <alignment vertical="center"/>
    </xf>
    <xf numFmtId="9" fontId="1" fillId="11" borderId="14" xfId="0" applyNumberFormat="1" applyFont="1" applyFill="1" applyBorder="1" applyAlignment="1">
      <alignment horizontal="center" vertical="center"/>
    </xf>
    <xf numFmtId="0" fontId="0" fillId="22" borderId="1" xfId="0" applyFill="1" applyBorder="1" applyAlignment="1">
      <alignment horizontal="center" vertical="center"/>
    </xf>
    <xf numFmtId="0" fontId="1" fillId="17" borderId="7" xfId="0" applyFont="1" applyFill="1" applyBorder="1" applyAlignment="1">
      <alignment vertical="center"/>
    </xf>
    <xf numFmtId="164" fontId="8" fillId="12" borderId="2" xfId="0" applyNumberFormat="1" applyFont="1" applyFill="1" applyBorder="1" applyAlignment="1">
      <alignment horizontal="center" vertical="center"/>
    </xf>
    <xf numFmtId="164" fontId="1" fillId="19" borderId="2" xfId="0" applyNumberFormat="1" applyFont="1" applyFill="1" applyBorder="1" applyAlignment="1">
      <alignment horizontal="center" vertical="center"/>
    </xf>
    <xf numFmtId="164" fontId="8" fillId="4" borderId="2" xfId="0" applyNumberFormat="1" applyFont="1" applyFill="1" applyBorder="1" applyAlignment="1">
      <alignment horizontal="center" vertical="center"/>
    </xf>
    <xf numFmtId="0" fontId="9" fillId="12"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1" fillId="9" borderId="1" xfId="0" applyFont="1" applyFill="1" applyBorder="1" applyAlignment="1">
      <alignment horizontal="center" vertical="center"/>
    </xf>
    <xf numFmtId="0" fontId="0" fillId="9" borderId="1" xfId="0" applyFont="1" applyFill="1" applyBorder="1" applyAlignment="1">
      <alignment horizontal="center" vertical="center"/>
    </xf>
    <xf numFmtId="9" fontId="1" fillId="9" borderId="1" xfId="0" applyNumberFormat="1" applyFont="1" applyFill="1" applyBorder="1" applyAlignment="1">
      <alignment horizontal="center" vertical="center"/>
    </xf>
    <xf numFmtId="164" fontId="20" fillId="24" borderId="17" xfId="0" applyNumberFormat="1" applyFont="1" applyFill="1" applyBorder="1" applyAlignment="1">
      <alignment horizontal="center" vertical="center"/>
    </xf>
    <xf numFmtId="164" fontId="20" fillId="25" borderId="14" xfId="0" applyNumberFormat="1" applyFont="1" applyFill="1" applyBorder="1" applyAlignment="1">
      <alignment horizontal="center" vertical="center"/>
    </xf>
    <xf numFmtId="164" fontId="20" fillId="26" borderId="14" xfId="0" applyNumberFormat="1" applyFont="1" applyFill="1" applyBorder="1" applyAlignment="1">
      <alignment horizontal="center" vertical="center"/>
    </xf>
    <xf numFmtId="0" fontId="21" fillId="9" borderId="0" xfId="0" applyFont="1" applyFill="1" applyBorder="1" applyAlignment="1">
      <alignment horizontal="center" vertical="center"/>
    </xf>
    <xf numFmtId="0" fontId="22" fillId="9" borderId="0" xfId="0" applyFont="1" applyFill="1" applyBorder="1" applyAlignment="1">
      <alignment horizontal="center" vertical="center"/>
    </xf>
    <xf numFmtId="0" fontId="1" fillId="28" borderId="28" xfId="0" applyFont="1" applyFill="1" applyBorder="1" applyAlignment="1">
      <alignment vertical="center"/>
    </xf>
    <xf numFmtId="0" fontId="1" fillId="28" borderId="7" xfId="0" applyFont="1" applyFill="1" applyBorder="1" applyAlignment="1">
      <alignment vertical="center"/>
    </xf>
    <xf numFmtId="9" fontId="5" fillId="28" borderId="13" xfId="0" applyNumberFormat="1" applyFont="1" applyFill="1" applyBorder="1" applyAlignment="1">
      <alignment vertical="center"/>
    </xf>
    <xf numFmtId="9" fontId="5" fillId="28" borderId="3" xfId="0" applyNumberFormat="1" applyFont="1" applyFill="1" applyBorder="1" applyAlignment="1">
      <alignment vertical="center"/>
    </xf>
    <xf numFmtId="0" fontId="23" fillId="10" borderId="6" xfId="0" applyFont="1" applyFill="1" applyBorder="1" applyAlignment="1">
      <alignment horizontal="center" vertical="center"/>
    </xf>
    <xf numFmtId="0" fontId="1" fillId="27" borderId="28" xfId="0" applyFont="1" applyFill="1" applyBorder="1" applyAlignment="1">
      <alignment vertical="center"/>
    </xf>
    <xf numFmtId="9" fontId="5" fillId="27" borderId="13" xfId="0" applyNumberFormat="1" applyFont="1" applyFill="1" applyBorder="1" applyAlignment="1">
      <alignment vertical="center"/>
    </xf>
    <xf numFmtId="0" fontId="1" fillId="27" borderId="7" xfId="0" applyFont="1" applyFill="1" applyBorder="1" applyAlignment="1">
      <alignment vertical="center"/>
    </xf>
    <xf numFmtId="9" fontId="5" fillId="27" borderId="3" xfId="0" applyNumberFormat="1" applyFont="1" applyFill="1" applyBorder="1" applyAlignment="1">
      <alignment vertical="center"/>
    </xf>
    <xf numFmtId="0" fontId="27" fillId="7" borderId="1" xfId="0" applyFont="1" applyFill="1" applyBorder="1" applyAlignment="1">
      <alignment vertical="center" wrapText="1"/>
    </xf>
    <xf numFmtId="49" fontId="5" fillId="21" borderId="36" xfId="0" applyNumberFormat="1" applyFont="1" applyFill="1" applyBorder="1" applyAlignment="1">
      <alignment horizontal="center" vertical="center"/>
    </xf>
    <xf numFmtId="0" fontId="28" fillId="7" borderId="1" xfId="0" applyFont="1" applyFill="1" applyBorder="1" applyAlignment="1">
      <alignment horizontal="center" vertical="center"/>
    </xf>
    <xf numFmtId="0" fontId="28" fillId="7" borderId="1" xfId="0" applyFont="1" applyFill="1" applyBorder="1" applyAlignment="1">
      <alignment horizontal="center" vertical="center" wrapText="1"/>
    </xf>
    <xf numFmtId="0" fontId="32" fillId="9" borderId="0" xfId="0" applyFont="1" applyFill="1" applyBorder="1" applyAlignment="1">
      <alignment horizontal="center" vertical="center"/>
    </xf>
    <xf numFmtId="9" fontId="33" fillId="9" borderId="1" xfId="0" applyNumberFormat="1" applyFont="1" applyFill="1" applyBorder="1" applyAlignment="1">
      <alignment horizontal="right" vertical="center"/>
    </xf>
    <xf numFmtId="9" fontId="15" fillId="9" borderId="0" xfId="0" applyNumberFormat="1" applyFont="1" applyFill="1" applyBorder="1" applyAlignment="1">
      <alignment horizontal="center" vertical="center"/>
    </xf>
    <xf numFmtId="0" fontId="15" fillId="9" borderId="0" xfId="0" applyFont="1" applyFill="1" applyAlignment="1">
      <alignment vertical="center"/>
    </xf>
    <xf numFmtId="0" fontId="15" fillId="9" borderId="0" xfId="0" applyFont="1" applyFill="1" applyBorder="1" applyAlignment="1">
      <alignment vertical="center"/>
    </xf>
    <xf numFmtId="0" fontId="35" fillId="9" borderId="0" xfId="0" applyFont="1" applyFill="1" applyBorder="1" applyAlignment="1">
      <alignment horizontal="left" vertical="center" wrapText="1"/>
    </xf>
    <xf numFmtId="9" fontId="15" fillId="9" borderId="0" xfId="0" applyNumberFormat="1" applyFont="1" applyFill="1" applyBorder="1" applyAlignment="1">
      <alignment vertical="center"/>
    </xf>
    <xf numFmtId="1" fontId="15" fillId="9" borderId="0" xfId="0" applyNumberFormat="1" applyFont="1" applyFill="1" applyAlignment="1">
      <alignment vertical="center"/>
    </xf>
    <xf numFmtId="1" fontId="15" fillId="9" borderId="0" xfId="0" applyNumberFormat="1" applyFont="1" applyFill="1" applyBorder="1" applyAlignment="1">
      <alignment vertical="center"/>
    </xf>
    <xf numFmtId="1" fontId="35" fillId="9" borderId="0" xfId="0" applyNumberFormat="1" applyFont="1" applyFill="1" applyBorder="1" applyAlignment="1">
      <alignment horizontal="left" vertical="center" wrapText="1"/>
    </xf>
    <xf numFmtId="1" fontId="36" fillId="9" borderId="0" xfId="0" applyNumberFormat="1" applyFont="1" applyFill="1" applyBorder="1" applyAlignment="1">
      <alignment vertical="center"/>
    </xf>
    <xf numFmtId="0" fontId="36" fillId="9" borderId="0" xfId="0" applyFont="1" applyFill="1" applyBorder="1" applyAlignment="1">
      <alignment vertical="center"/>
    </xf>
    <xf numFmtId="1" fontId="37" fillId="9" borderId="0" xfId="0" applyNumberFormat="1" applyFont="1" applyFill="1" applyBorder="1" applyAlignment="1">
      <alignment vertical="center"/>
    </xf>
    <xf numFmtId="164" fontId="38" fillId="13" borderId="1" xfId="0" applyNumberFormat="1" applyFont="1" applyFill="1" applyBorder="1" applyAlignment="1">
      <alignment horizontal="center" vertical="center"/>
    </xf>
    <xf numFmtId="164" fontId="38" fillId="8" borderId="1" xfId="0" applyNumberFormat="1" applyFont="1" applyFill="1" applyBorder="1" applyAlignment="1">
      <alignment horizontal="center" vertical="center"/>
    </xf>
    <xf numFmtId="0" fontId="1" fillId="29" borderId="1" xfId="0" applyFont="1" applyFill="1" applyBorder="1" applyAlignment="1">
      <alignment horizontal="center" vertical="center"/>
    </xf>
    <xf numFmtId="0" fontId="1" fillId="29" borderId="2" xfId="0" applyFont="1" applyFill="1" applyBorder="1" applyAlignment="1">
      <alignment horizontal="center" vertical="center"/>
    </xf>
    <xf numFmtId="0" fontId="1" fillId="31" borderId="14" xfId="0" applyFont="1" applyFill="1" applyBorder="1" applyAlignment="1">
      <alignment horizontal="center" vertical="center" wrapText="1"/>
    </xf>
    <xf numFmtId="0" fontId="23" fillId="8" borderId="4" xfId="0" applyFont="1" applyFill="1" applyBorder="1" applyAlignment="1">
      <alignment horizontal="center" vertical="center"/>
    </xf>
    <xf numFmtId="0" fontId="23" fillId="8" borderId="1" xfId="0" applyFont="1" applyFill="1" applyBorder="1" applyAlignment="1">
      <alignment horizontal="center" vertical="center"/>
    </xf>
    <xf numFmtId="165" fontId="33" fillId="9" borderId="1" xfId="0" applyNumberFormat="1" applyFont="1" applyFill="1" applyBorder="1" applyAlignment="1">
      <alignment horizontal="right" vertical="center"/>
    </xf>
    <xf numFmtId="9" fontId="33" fillId="9" borderId="1" xfId="0" applyNumberFormat="1" applyFont="1" applyFill="1" applyBorder="1" applyAlignment="1">
      <alignment horizontal="center" vertical="center"/>
    </xf>
    <xf numFmtId="165" fontId="33" fillId="9" borderId="1" xfId="0" applyNumberFormat="1" applyFont="1" applyFill="1" applyBorder="1" applyAlignment="1">
      <alignment horizontal="center" vertical="center"/>
    </xf>
    <xf numFmtId="0" fontId="26" fillId="13" borderId="21" xfId="0" applyFont="1" applyFill="1" applyBorder="1" applyAlignment="1">
      <alignment vertical="top" wrapText="1"/>
    </xf>
    <xf numFmtId="0" fontId="26" fillId="13" borderId="19" xfId="0" applyFont="1" applyFill="1" applyBorder="1" applyAlignment="1">
      <alignment horizontal="center" vertical="top" wrapText="1"/>
    </xf>
    <xf numFmtId="9" fontId="5" fillId="27" borderId="13" xfId="0" applyNumberFormat="1" applyFont="1" applyFill="1" applyBorder="1" applyAlignment="1">
      <alignment horizontal="center" vertical="center"/>
    </xf>
    <xf numFmtId="9" fontId="5" fillId="27" borderId="3" xfId="0" applyNumberFormat="1" applyFont="1" applyFill="1" applyBorder="1" applyAlignment="1">
      <alignment horizontal="center" vertical="center"/>
    </xf>
    <xf numFmtId="0" fontId="19" fillId="32" borderId="29" xfId="0" applyFont="1" applyFill="1" applyBorder="1" applyAlignment="1">
      <alignment horizontal="center" vertical="center" wrapText="1"/>
    </xf>
    <xf numFmtId="0" fontId="56" fillId="17" borderId="25" xfId="0" applyFont="1" applyFill="1" applyBorder="1" applyAlignment="1">
      <alignment horizontal="center" vertical="center"/>
    </xf>
    <xf numFmtId="0" fontId="56" fillId="17" borderId="0" xfId="0" applyFont="1" applyFill="1" applyBorder="1" applyAlignment="1">
      <alignment horizontal="center" vertical="center"/>
    </xf>
    <xf numFmtId="0" fontId="56" fillId="28" borderId="25" xfId="0" applyFont="1" applyFill="1" applyBorder="1" applyAlignment="1">
      <alignment horizontal="center" vertical="center"/>
    </xf>
    <xf numFmtId="0" fontId="56" fillId="27" borderId="25" xfId="0" applyFont="1" applyFill="1" applyBorder="1" applyAlignment="1">
      <alignment horizontal="center" vertical="center"/>
    </xf>
    <xf numFmtId="0" fontId="17" fillId="7" borderId="3" xfId="0" applyFont="1" applyFill="1" applyBorder="1" applyAlignment="1">
      <alignment horizontal="center" vertical="center"/>
    </xf>
    <xf numFmtId="0" fontId="1" fillId="17" borderId="15" xfId="0" applyFont="1" applyFill="1" applyBorder="1" applyAlignment="1">
      <alignment vertical="center"/>
    </xf>
    <xf numFmtId="0" fontId="1" fillId="17" borderId="16" xfId="0" applyFont="1" applyFill="1" applyBorder="1" applyAlignment="1">
      <alignment vertical="center"/>
    </xf>
    <xf numFmtId="0" fontId="23" fillId="8" borderId="4" xfId="0" applyFont="1" applyFill="1" applyBorder="1" applyAlignment="1">
      <alignment horizontal="center" vertical="center"/>
    </xf>
    <xf numFmtId="0" fontId="23" fillId="8" borderId="1" xfId="0" applyFont="1" applyFill="1" applyBorder="1" applyAlignment="1">
      <alignment horizontal="center" vertical="center"/>
    </xf>
    <xf numFmtId="0" fontId="23" fillId="3" borderId="1" xfId="0" applyFont="1" applyFill="1" applyBorder="1" applyAlignment="1">
      <alignment horizontal="center" vertical="center"/>
    </xf>
    <xf numFmtId="0" fontId="0" fillId="22" borderId="1" xfId="0" quotePrefix="1" applyFill="1" applyBorder="1" applyAlignment="1">
      <alignment horizontal="center" vertical="center"/>
    </xf>
    <xf numFmtId="0" fontId="61" fillId="9" borderId="0" xfId="0" applyFont="1" applyFill="1" applyBorder="1" applyAlignment="1">
      <alignment vertical="center"/>
    </xf>
    <xf numFmtId="0" fontId="1" fillId="27" borderId="25" xfId="0" applyFont="1" applyFill="1" applyBorder="1" applyAlignment="1">
      <alignment vertical="center"/>
    </xf>
    <xf numFmtId="0" fontId="23" fillId="8" borderId="4" xfId="0" applyFont="1" applyFill="1" applyBorder="1" applyAlignment="1">
      <alignment horizontal="center" vertical="center"/>
    </xf>
    <xf numFmtId="0" fontId="23" fillId="8" borderId="1" xfId="0" applyFont="1" applyFill="1" applyBorder="1" applyAlignment="1">
      <alignment horizontal="center" vertical="center"/>
    </xf>
    <xf numFmtId="0" fontId="0" fillId="9" borderId="0" xfId="0" applyFill="1" applyAlignment="1">
      <alignment horizontal="center" vertical="center"/>
    </xf>
    <xf numFmtId="9" fontId="5" fillId="17" borderId="13" xfId="0" applyNumberFormat="1" applyFont="1" applyFill="1" applyBorder="1" applyAlignment="1">
      <alignment vertical="center"/>
    </xf>
    <xf numFmtId="9" fontId="5" fillId="17" borderId="3" xfId="0" applyNumberFormat="1" applyFont="1" applyFill="1" applyBorder="1" applyAlignment="1">
      <alignment vertical="center"/>
    </xf>
    <xf numFmtId="49" fontId="0" fillId="14" borderId="1" xfId="0" applyNumberFormat="1" applyFill="1" applyBorder="1" applyAlignment="1" applyProtection="1">
      <alignment horizontal="center" vertical="center"/>
      <protection locked="0"/>
    </xf>
    <xf numFmtId="49" fontId="42" fillId="14" borderId="1" xfId="0" applyNumberFormat="1" applyFont="1" applyFill="1" applyBorder="1" applyAlignment="1" applyProtection="1">
      <alignment horizontal="center" vertical="center"/>
      <protection locked="0"/>
    </xf>
    <xf numFmtId="0" fontId="0" fillId="14" borderId="1" xfId="0" applyNumberFormat="1" applyFill="1" applyBorder="1" applyAlignment="1" applyProtection="1">
      <alignment horizontal="center" vertical="center"/>
      <protection locked="0"/>
    </xf>
    <xf numFmtId="49" fontId="1" fillId="14" borderId="1" xfId="0" applyNumberFormat="1" applyFont="1" applyFill="1" applyBorder="1" applyAlignment="1" applyProtection="1">
      <alignment horizontal="center" vertical="center"/>
      <protection locked="0"/>
    </xf>
    <xf numFmtId="0" fontId="13" fillId="14" borderId="40" xfId="0" applyFont="1" applyFill="1" applyBorder="1" applyAlignment="1" applyProtection="1">
      <alignment horizontal="center" vertical="center"/>
      <protection locked="0"/>
    </xf>
    <xf numFmtId="0" fontId="13" fillId="14" borderId="13" xfId="0" applyFont="1" applyFill="1" applyBorder="1" applyAlignment="1" applyProtection="1">
      <alignment horizontal="center" vertical="center"/>
      <protection locked="0"/>
    </xf>
    <xf numFmtId="0" fontId="13" fillId="14" borderId="6" xfId="0" applyFont="1" applyFill="1" applyBorder="1" applyAlignment="1" applyProtection="1">
      <alignment horizontal="center" vertical="center"/>
      <protection locked="0"/>
    </xf>
    <xf numFmtId="0" fontId="13" fillId="14" borderId="41" xfId="0" applyFont="1" applyFill="1" applyBorder="1" applyAlignment="1" applyProtection="1">
      <alignment horizontal="center" vertical="center"/>
      <protection locked="0"/>
    </xf>
    <xf numFmtId="0" fontId="13" fillId="14" borderId="3" xfId="0" applyFont="1" applyFill="1" applyBorder="1" applyAlignment="1" applyProtection="1">
      <alignment horizontal="center" vertical="center"/>
      <protection locked="0"/>
    </xf>
    <xf numFmtId="0" fontId="13" fillId="14" borderId="1" xfId="0" applyFont="1" applyFill="1" applyBorder="1" applyAlignment="1" applyProtection="1">
      <alignment horizontal="center" vertical="center"/>
      <protection locked="0"/>
    </xf>
    <xf numFmtId="0" fontId="13" fillId="14" borderId="42" xfId="0" applyFont="1" applyFill="1" applyBorder="1" applyAlignment="1" applyProtection="1">
      <alignment horizontal="center" vertical="center"/>
      <protection locked="0"/>
    </xf>
    <xf numFmtId="0" fontId="13" fillId="14" borderId="9" xfId="0" applyFont="1" applyFill="1" applyBorder="1" applyAlignment="1" applyProtection="1">
      <alignment horizontal="center" vertical="center"/>
      <protection locked="0"/>
    </xf>
    <xf numFmtId="0" fontId="13" fillId="14" borderId="4" xfId="0" applyFont="1" applyFill="1" applyBorder="1" applyAlignment="1" applyProtection="1">
      <alignment horizontal="center" vertical="center"/>
      <protection locked="0"/>
    </xf>
    <xf numFmtId="0" fontId="13" fillId="14" borderId="55" xfId="0" applyFont="1" applyFill="1" applyBorder="1" applyAlignment="1" applyProtection="1">
      <alignment horizontal="center" vertical="center"/>
      <protection locked="0"/>
    </xf>
    <xf numFmtId="0" fontId="0" fillId="14" borderId="6" xfId="0" applyFill="1" applyBorder="1" applyAlignment="1" applyProtection="1">
      <alignment horizontal="left" vertical="center" wrapText="1"/>
      <protection locked="0"/>
    </xf>
    <xf numFmtId="0" fontId="0" fillId="14" borderId="1" xfId="0" applyFill="1" applyBorder="1" applyAlignment="1" applyProtection="1">
      <alignment horizontal="left" vertical="center" wrapText="1"/>
      <protection locked="0"/>
    </xf>
    <xf numFmtId="0" fontId="1" fillId="27" borderId="7" xfId="0" applyFont="1" applyFill="1" applyBorder="1" applyAlignment="1" applyProtection="1">
      <alignment vertical="center"/>
      <protection locked="0"/>
    </xf>
    <xf numFmtId="0" fontId="56" fillId="27" borderId="0" xfId="0" applyFont="1" applyFill="1" applyBorder="1" applyAlignment="1" applyProtection="1">
      <alignment horizontal="center" vertical="center"/>
      <protection locked="0"/>
    </xf>
    <xf numFmtId="0" fontId="1" fillId="27" borderId="16" xfId="0" applyFont="1" applyFill="1" applyBorder="1" applyAlignment="1" applyProtection="1">
      <alignment vertical="center"/>
      <protection locked="0"/>
    </xf>
    <xf numFmtId="0" fontId="13" fillId="14" borderId="56" xfId="0" applyFont="1" applyFill="1" applyBorder="1" applyAlignment="1" applyProtection="1">
      <alignment horizontal="center" vertical="center"/>
      <protection locked="0"/>
    </xf>
    <xf numFmtId="0" fontId="13" fillId="14" borderId="23" xfId="0" applyFont="1" applyFill="1" applyBorder="1" applyAlignment="1" applyProtection="1">
      <alignment horizontal="center" vertical="center"/>
      <protection locked="0"/>
    </xf>
    <xf numFmtId="0" fontId="56" fillId="28" borderId="0" xfId="0" applyFont="1" applyFill="1" applyBorder="1" applyAlignment="1" applyProtection="1">
      <alignment horizontal="center" vertical="center"/>
      <protection locked="0"/>
    </xf>
    <xf numFmtId="0" fontId="1" fillId="28" borderId="7" xfId="0" applyFont="1" applyFill="1" applyBorder="1" applyAlignment="1" applyProtection="1">
      <alignment vertical="center"/>
      <protection locked="0"/>
    </xf>
    <xf numFmtId="0" fontId="53" fillId="9" borderId="18" xfId="0" applyFont="1" applyFill="1" applyBorder="1" applyAlignment="1">
      <alignment horizontal="center" vertical="center" wrapText="1"/>
    </xf>
    <xf numFmtId="0" fontId="53" fillId="9" borderId="25" xfId="0" applyFont="1" applyFill="1" applyBorder="1" applyAlignment="1">
      <alignment horizontal="center" vertical="center" wrapText="1"/>
    </xf>
    <xf numFmtId="0" fontId="53" fillId="9" borderId="19" xfId="0" applyFont="1" applyFill="1" applyBorder="1" applyAlignment="1">
      <alignment horizontal="center" vertical="center" wrapText="1"/>
    </xf>
    <xf numFmtId="0" fontId="53" fillId="9" borderId="20" xfId="0" applyFont="1" applyFill="1" applyBorder="1" applyAlignment="1">
      <alignment horizontal="center" vertical="center" wrapText="1"/>
    </xf>
    <xf numFmtId="0" fontId="53" fillId="9" borderId="26" xfId="0" applyFont="1" applyFill="1" applyBorder="1" applyAlignment="1">
      <alignment horizontal="center" vertical="center" wrapText="1"/>
    </xf>
    <xf numFmtId="0" fontId="53" fillId="9" borderId="21" xfId="0" applyFont="1" applyFill="1" applyBorder="1" applyAlignment="1">
      <alignment horizontal="center" vertical="center" wrapText="1"/>
    </xf>
    <xf numFmtId="0" fontId="6" fillId="5" borderId="1" xfId="0" applyFont="1" applyFill="1" applyBorder="1" applyAlignment="1">
      <alignment horizontal="center" vertical="center"/>
    </xf>
    <xf numFmtId="0" fontId="61" fillId="9" borderId="51" xfId="0" applyFont="1" applyFill="1" applyBorder="1" applyAlignment="1">
      <alignment horizontal="center" vertical="center"/>
    </xf>
    <xf numFmtId="0" fontId="61" fillId="9" borderId="52" xfId="0" applyFont="1" applyFill="1" applyBorder="1" applyAlignment="1">
      <alignment horizontal="center" vertical="center"/>
    </xf>
    <xf numFmtId="0" fontId="61" fillId="9" borderId="53" xfId="0" applyFont="1" applyFill="1" applyBorder="1" applyAlignment="1">
      <alignment horizontal="center" vertical="center"/>
    </xf>
    <xf numFmtId="0" fontId="1" fillId="29" borderId="2" xfId="0" applyFont="1" applyFill="1" applyBorder="1" applyAlignment="1">
      <alignment horizontal="center" vertical="center"/>
    </xf>
    <xf numFmtId="0" fontId="1" fillId="29" borderId="3" xfId="0" applyFont="1" applyFill="1" applyBorder="1" applyAlignment="1">
      <alignment horizontal="center" vertical="center"/>
    </xf>
    <xf numFmtId="0" fontId="18" fillId="30" borderId="1" xfId="0" applyFont="1" applyFill="1" applyBorder="1" applyAlignment="1">
      <alignment horizontal="center" vertical="center" textRotation="90"/>
    </xf>
    <xf numFmtId="0" fontId="12" fillId="5" borderId="1" xfId="0" applyFont="1" applyFill="1" applyBorder="1" applyAlignment="1">
      <alignment horizontal="center" vertical="center" textRotation="9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0" fillId="14" borderId="1" xfId="0" applyFont="1" applyFill="1" applyBorder="1" applyAlignment="1" applyProtection="1">
      <alignment horizontal="center" vertical="center"/>
      <protection locked="0"/>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3" fillId="8" borderId="2" xfId="0" applyFont="1" applyFill="1" applyBorder="1" applyAlignment="1">
      <alignment horizontal="right" vertical="center"/>
    </xf>
    <xf numFmtId="0" fontId="3" fillId="8" borderId="3" xfId="0" applyFont="1" applyFill="1" applyBorder="1" applyAlignment="1">
      <alignment horizontal="right" vertical="center"/>
    </xf>
    <xf numFmtId="0" fontId="3" fillId="13" borderId="2" xfId="0" applyFont="1" applyFill="1" applyBorder="1" applyAlignment="1">
      <alignment horizontal="right" vertical="center"/>
    </xf>
    <xf numFmtId="0" fontId="3" fillId="13" borderId="3" xfId="0" applyFont="1" applyFill="1" applyBorder="1" applyAlignment="1">
      <alignment horizontal="right" vertical="center"/>
    </xf>
    <xf numFmtId="0" fontId="1" fillId="19" borderId="2" xfId="0" applyFont="1" applyFill="1" applyBorder="1" applyAlignment="1">
      <alignment horizontal="left" vertical="center"/>
    </xf>
    <xf numFmtId="0" fontId="1" fillId="19" borderId="3" xfId="0" applyFont="1" applyFill="1" applyBorder="1" applyAlignment="1">
      <alignment horizontal="left" vertical="center"/>
    </xf>
    <xf numFmtId="0" fontId="8" fillId="12" borderId="2" xfId="0" applyFont="1" applyFill="1" applyBorder="1" applyAlignment="1">
      <alignment horizontal="left" vertical="center"/>
    </xf>
    <xf numFmtId="0" fontId="8" fillId="12" borderId="3" xfId="0" applyFont="1" applyFill="1" applyBorder="1" applyAlignment="1">
      <alignment horizontal="left" vertical="center"/>
    </xf>
    <xf numFmtId="0" fontId="1" fillId="19" borderId="1" xfId="0" applyFont="1" applyFill="1" applyBorder="1" applyAlignment="1">
      <alignment horizontal="center" vertical="center"/>
    </xf>
    <xf numFmtId="0" fontId="41" fillId="30" borderId="1" xfId="0" applyFont="1" applyFill="1" applyBorder="1" applyAlignment="1">
      <alignment horizontal="center" vertical="center"/>
    </xf>
    <xf numFmtId="0" fontId="41" fillId="30" borderId="4" xfId="0" applyFont="1" applyFill="1" applyBorder="1" applyAlignment="1">
      <alignment horizontal="center" vertical="center"/>
    </xf>
    <xf numFmtId="49" fontId="1" fillId="6" borderId="2" xfId="0" applyNumberFormat="1" applyFont="1" applyFill="1" applyBorder="1" applyAlignment="1">
      <alignment horizontal="center" vertical="center"/>
    </xf>
    <xf numFmtId="49" fontId="1" fillId="6" borderId="3" xfId="0" applyNumberFormat="1" applyFont="1" applyFill="1" applyBorder="1" applyAlignment="1">
      <alignment horizontal="center" vertical="center"/>
    </xf>
    <xf numFmtId="49" fontId="0" fillId="6" borderId="2" xfId="0" applyNumberFormat="1" applyFill="1" applyBorder="1" applyAlignment="1">
      <alignment horizontal="center" vertical="center"/>
    </xf>
    <xf numFmtId="49" fontId="0" fillId="6" borderId="3" xfId="0" applyNumberFormat="1" applyFill="1" applyBorder="1" applyAlignment="1">
      <alignment horizontal="center" vertical="center"/>
    </xf>
    <xf numFmtId="0" fontId="17" fillId="12" borderId="18" xfId="0" applyFont="1" applyFill="1" applyBorder="1" applyAlignment="1">
      <alignment horizontal="center" vertical="center"/>
    </xf>
    <xf numFmtId="0" fontId="17" fillId="12" borderId="25" xfId="0" applyFont="1" applyFill="1" applyBorder="1" applyAlignment="1">
      <alignment horizontal="center" vertical="center"/>
    </xf>
    <xf numFmtId="0" fontId="17" fillId="12" borderId="19" xfId="0" applyFont="1" applyFill="1" applyBorder="1" applyAlignment="1">
      <alignment horizontal="center" vertical="center"/>
    </xf>
    <xf numFmtId="0" fontId="17" fillId="12" borderId="24"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27" xfId="0" applyFont="1" applyFill="1" applyBorder="1" applyAlignment="1">
      <alignment horizontal="center" vertical="center"/>
    </xf>
    <xf numFmtId="0" fontId="17" fillId="12" borderId="20" xfId="0" applyFont="1" applyFill="1" applyBorder="1" applyAlignment="1">
      <alignment horizontal="center" vertical="center"/>
    </xf>
    <xf numFmtId="0" fontId="17" fillId="12" borderId="26" xfId="0" applyFont="1" applyFill="1" applyBorder="1" applyAlignment="1">
      <alignment horizontal="center" vertical="center"/>
    </xf>
    <xf numFmtId="0" fontId="17" fillId="12" borderId="21" xfId="0" applyFont="1" applyFill="1" applyBorder="1" applyAlignment="1">
      <alignment horizontal="center" vertical="center"/>
    </xf>
    <xf numFmtId="0" fontId="23" fillId="10" borderId="2" xfId="0" applyFont="1" applyFill="1" applyBorder="1" applyAlignment="1">
      <alignment horizontal="left" vertical="center" wrapText="1"/>
    </xf>
    <xf numFmtId="0" fontId="23" fillId="10" borderId="7" xfId="0" applyFont="1" applyFill="1" applyBorder="1" applyAlignment="1">
      <alignment horizontal="left" vertical="center" wrapText="1"/>
    </xf>
    <xf numFmtId="0" fontId="23" fillId="10" borderId="3" xfId="0" applyFont="1" applyFill="1" applyBorder="1" applyAlignment="1">
      <alignment horizontal="left" vertical="center" wrapText="1"/>
    </xf>
    <xf numFmtId="0" fontId="16" fillId="10" borderId="2" xfId="0" applyFont="1" applyFill="1" applyBorder="1" applyAlignment="1">
      <alignment horizontal="left" vertical="center" wrapText="1"/>
    </xf>
    <xf numFmtId="0" fontId="16" fillId="10" borderId="7" xfId="0" applyFont="1" applyFill="1" applyBorder="1" applyAlignment="1">
      <alignment horizontal="left" vertical="center" wrapText="1"/>
    </xf>
    <xf numFmtId="0" fontId="17" fillId="12" borderId="32" xfId="0" applyFont="1" applyFill="1" applyBorder="1" applyAlignment="1">
      <alignment horizontal="center" vertical="center"/>
    </xf>
    <xf numFmtId="0" fontId="17" fillId="12" borderId="33" xfId="0" applyFont="1" applyFill="1" applyBorder="1" applyAlignment="1">
      <alignment horizontal="center" vertical="center"/>
    </xf>
    <xf numFmtId="0" fontId="17" fillId="12" borderId="34" xfId="0" applyFont="1" applyFill="1" applyBorder="1" applyAlignment="1">
      <alignment horizontal="center" vertical="center"/>
    </xf>
    <xf numFmtId="0" fontId="1" fillId="17" borderId="39" xfId="0" applyFont="1" applyFill="1" applyBorder="1" applyAlignment="1">
      <alignment horizontal="left" vertical="center"/>
    </xf>
    <xf numFmtId="0" fontId="1" fillId="17" borderId="28" xfId="0" applyFont="1" applyFill="1" applyBorder="1" applyAlignment="1">
      <alignment horizontal="left" vertical="center"/>
    </xf>
    <xf numFmtId="0" fontId="1" fillId="17" borderId="2" xfId="0" applyFont="1" applyFill="1" applyBorder="1" applyAlignment="1">
      <alignment horizontal="left" vertical="center"/>
    </xf>
    <xf numFmtId="0" fontId="1" fillId="17" borderId="7" xfId="0" applyFont="1" applyFill="1" applyBorder="1" applyAlignment="1">
      <alignment horizontal="left" vertical="center"/>
    </xf>
    <xf numFmtId="0" fontId="23" fillId="10" borderId="4" xfId="0" applyFont="1" applyFill="1" applyBorder="1" applyAlignment="1">
      <alignment horizontal="center" vertical="center"/>
    </xf>
    <xf numFmtId="0" fontId="23" fillId="10" borderId="6" xfId="0" applyFont="1" applyFill="1" applyBorder="1" applyAlignment="1">
      <alignment horizontal="center" vertical="center"/>
    </xf>
    <xf numFmtId="0" fontId="0" fillId="14" borderId="1" xfId="0" applyFill="1" applyBorder="1" applyAlignment="1" applyProtection="1">
      <alignment horizontal="left" vertical="center"/>
      <protection locked="0"/>
    </xf>
    <xf numFmtId="0" fontId="19" fillId="12" borderId="18"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24" xfId="0" applyFont="1" applyFill="1" applyBorder="1" applyAlignment="1">
      <alignment horizontal="center" vertical="center" wrapText="1"/>
    </xf>
    <xf numFmtId="0" fontId="19" fillId="12" borderId="27" xfId="0" applyFont="1" applyFill="1" applyBorder="1" applyAlignment="1">
      <alignment horizontal="center" vertical="center" wrapText="1"/>
    </xf>
    <xf numFmtId="0" fontId="19" fillId="12" borderId="20" xfId="0" applyFont="1" applyFill="1" applyBorder="1" applyAlignment="1">
      <alignment horizontal="center" vertical="center" wrapText="1"/>
    </xf>
    <xf numFmtId="0" fontId="19" fillId="12" borderId="21" xfId="0" applyFont="1" applyFill="1" applyBorder="1" applyAlignment="1">
      <alignment horizontal="center" vertical="center" wrapText="1"/>
    </xf>
    <xf numFmtId="0" fontId="4" fillId="9" borderId="0" xfId="0" applyFont="1" applyFill="1" applyBorder="1" applyAlignment="1">
      <alignment horizontal="left" vertical="center" wrapText="1"/>
    </xf>
    <xf numFmtId="2" fontId="12" fillId="11" borderId="32" xfId="0" applyNumberFormat="1" applyFont="1" applyFill="1" applyBorder="1" applyAlignment="1">
      <alignment horizontal="center" vertical="center"/>
    </xf>
    <xf numFmtId="2" fontId="12" fillId="11" borderId="34" xfId="0" applyNumberFormat="1" applyFont="1" applyFill="1" applyBorder="1" applyAlignment="1">
      <alignment horizontal="center" vertical="center"/>
    </xf>
    <xf numFmtId="164" fontId="39" fillId="0" borderId="43" xfId="0" applyNumberFormat="1" applyFont="1" applyFill="1" applyBorder="1" applyAlignment="1" applyProtection="1">
      <alignment horizontal="center" vertical="center"/>
      <protection locked="0"/>
    </xf>
    <xf numFmtId="164" fontId="39" fillId="0" borderId="44" xfId="0" applyNumberFormat="1" applyFont="1" applyFill="1" applyBorder="1" applyAlignment="1" applyProtection="1">
      <alignment horizontal="center" vertical="center"/>
      <protection locked="0"/>
    </xf>
    <xf numFmtId="0" fontId="12" fillId="9" borderId="17" xfId="0" applyFont="1" applyFill="1" applyBorder="1" applyAlignment="1">
      <alignment horizontal="center" vertical="center"/>
    </xf>
    <xf numFmtId="0" fontId="12" fillId="9" borderId="22" xfId="0" applyFont="1" applyFill="1" applyBorder="1" applyAlignment="1">
      <alignment horizontal="center" vertical="center"/>
    </xf>
    <xf numFmtId="0" fontId="12" fillId="9" borderId="23" xfId="0" applyFont="1" applyFill="1" applyBorder="1" applyAlignment="1">
      <alignment horizontal="center" vertical="center"/>
    </xf>
    <xf numFmtId="0" fontId="23" fillId="10" borderId="5" xfId="0" applyFont="1" applyFill="1" applyBorder="1" applyAlignment="1">
      <alignment horizontal="center" vertical="center"/>
    </xf>
    <xf numFmtId="0" fontId="23" fillId="10" borderId="1" xfId="0" applyFont="1" applyFill="1" applyBorder="1" applyAlignment="1">
      <alignment horizontal="center" vertical="center"/>
    </xf>
    <xf numFmtId="0" fontId="0" fillId="14" borderId="10" xfId="0" applyFill="1" applyBorder="1" applyAlignment="1" applyProtection="1">
      <alignment horizontal="left" vertical="top" wrapText="1"/>
      <protection locked="0"/>
    </xf>
    <xf numFmtId="0" fontId="0" fillId="14" borderId="0" xfId="0" applyFill="1" applyBorder="1" applyAlignment="1" applyProtection="1">
      <alignment horizontal="left" vertical="top" wrapText="1"/>
      <protection locked="0"/>
    </xf>
    <xf numFmtId="0" fontId="0" fillId="14" borderId="11" xfId="0" applyFill="1" applyBorder="1" applyAlignment="1" applyProtection="1">
      <alignment horizontal="left" vertical="top" wrapText="1"/>
      <protection locked="0"/>
    </xf>
    <xf numFmtId="0" fontId="0" fillId="14" borderId="12" xfId="0" applyFill="1" applyBorder="1" applyAlignment="1" applyProtection="1">
      <alignment horizontal="left" vertical="top" wrapText="1"/>
      <protection locked="0"/>
    </xf>
    <xf numFmtId="0" fontId="0" fillId="14" borderId="16" xfId="0" applyFill="1" applyBorder="1" applyAlignment="1" applyProtection="1">
      <alignment horizontal="left" vertical="top" wrapText="1"/>
      <protection locked="0"/>
    </xf>
    <xf numFmtId="0" fontId="0" fillId="14" borderId="13" xfId="0" applyFill="1" applyBorder="1" applyAlignment="1" applyProtection="1">
      <alignment horizontal="left" vertical="top" wrapText="1"/>
      <protection locked="0"/>
    </xf>
    <xf numFmtId="165" fontId="18" fillId="7" borderId="32" xfId="0" applyNumberFormat="1" applyFont="1" applyFill="1" applyBorder="1" applyAlignment="1">
      <alignment horizontal="center" vertical="center"/>
    </xf>
    <xf numFmtId="165" fontId="18" fillId="7" borderId="33" xfId="0" applyNumberFormat="1" applyFont="1" applyFill="1" applyBorder="1" applyAlignment="1">
      <alignment horizontal="center" vertical="center"/>
    </xf>
    <xf numFmtId="165" fontId="18" fillId="7" borderId="34" xfId="0" applyNumberFormat="1" applyFont="1" applyFill="1" applyBorder="1" applyAlignment="1">
      <alignment horizontal="center" vertical="center"/>
    </xf>
    <xf numFmtId="0" fontId="23" fillId="10" borderId="8" xfId="0" applyFont="1" applyFill="1" applyBorder="1" applyAlignment="1">
      <alignment horizontal="left" vertical="center" wrapText="1"/>
    </xf>
    <xf numFmtId="0" fontId="23" fillId="10" borderId="15" xfId="0" applyFont="1" applyFill="1" applyBorder="1" applyAlignment="1">
      <alignment horizontal="left" vertical="center" wrapText="1"/>
    </xf>
    <xf numFmtId="0" fontId="23" fillId="10" borderId="9" xfId="0" applyFont="1" applyFill="1" applyBorder="1" applyAlignment="1">
      <alignment horizontal="left" vertical="center" wrapText="1"/>
    </xf>
    <xf numFmtId="0" fontId="23" fillId="10" borderId="12" xfId="0" applyFont="1" applyFill="1" applyBorder="1" applyAlignment="1">
      <alignment horizontal="left" vertical="center" wrapText="1"/>
    </xf>
    <xf numFmtId="0" fontId="23" fillId="10" borderId="16" xfId="0" applyFont="1" applyFill="1" applyBorder="1" applyAlignment="1">
      <alignment horizontal="left" vertical="center" wrapText="1"/>
    </xf>
    <xf numFmtId="0" fontId="23" fillId="10" borderId="13" xfId="0" applyFont="1" applyFill="1" applyBorder="1" applyAlignment="1">
      <alignment horizontal="left" vertical="center" wrapText="1"/>
    </xf>
    <xf numFmtId="0" fontId="16" fillId="10" borderId="54" xfId="0" applyFont="1" applyFill="1" applyBorder="1" applyAlignment="1">
      <alignment horizontal="left" vertical="center" wrapText="1"/>
    </xf>
    <xf numFmtId="0" fontId="31" fillId="12" borderId="32" xfId="0" applyFont="1" applyFill="1" applyBorder="1" applyAlignment="1">
      <alignment horizontal="center" vertical="center" wrapText="1"/>
    </xf>
    <xf numFmtId="0" fontId="31" fillId="12" borderId="33" xfId="0" applyFont="1" applyFill="1" applyBorder="1" applyAlignment="1">
      <alignment horizontal="center" vertical="center" wrapText="1"/>
    </xf>
    <xf numFmtId="0" fontId="31" fillId="12" borderId="34" xfId="0" applyFont="1" applyFill="1" applyBorder="1" applyAlignment="1">
      <alignment horizontal="center" vertical="center" wrapText="1"/>
    </xf>
    <xf numFmtId="0" fontId="61" fillId="9" borderId="32" xfId="0" applyFont="1" applyFill="1" applyBorder="1" applyAlignment="1">
      <alignment horizontal="center" vertical="center"/>
    </xf>
    <xf numFmtId="0" fontId="61" fillId="9" borderId="33" xfId="0" applyFont="1" applyFill="1" applyBorder="1" applyAlignment="1">
      <alignment horizontal="center" vertical="center"/>
    </xf>
    <xf numFmtId="0" fontId="61" fillId="9" borderId="34" xfId="0" applyFont="1" applyFill="1" applyBorder="1" applyAlignment="1">
      <alignment horizontal="center" vertical="center"/>
    </xf>
    <xf numFmtId="0" fontId="1" fillId="7" borderId="32" xfId="0" applyFont="1" applyFill="1" applyBorder="1" applyAlignment="1">
      <alignment horizontal="center" vertical="center"/>
    </xf>
    <xf numFmtId="0" fontId="1" fillId="7" borderId="33" xfId="0" applyFont="1" applyFill="1" applyBorder="1" applyAlignment="1">
      <alignment horizontal="center" vertical="center"/>
    </xf>
    <xf numFmtId="0" fontId="1" fillId="7" borderId="34" xfId="0" applyFont="1" applyFill="1" applyBorder="1" applyAlignment="1">
      <alignment horizontal="center" vertical="center"/>
    </xf>
    <xf numFmtId="0" fontId="0" fillId="14" borderId="6" xfId="0" applyFill="1" applyBorder="1" applyAlignment="1" applyProtection="1">
      <alignment horizontal="left" vertical="center"/>
      <protection locked="0"/>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0" fillId="14" borderId="1" xfId="0" applyFill="1" applyBorder="1" applyAlignment="1" applyProtection="1">
      <alignment horizontal="left" vertical="center" wrapText="1"/>
      <protection locked="0"/>
    </xf>
    <xf numFmtId="0" fontId="0" fillId="14" borderId="1" xfId="0" applyFill="1" applyBorder="1" applyAlignment="1" applyProtection="1">
      <alignment horizontal="left" vertical="top" wrapText="1"/>
      <protection locked="0"/>
    </xf>
    <xf numFmtId="0" fontId="23" fillId="10" borderId="10" xfId="0" applyFont="1" applyFill="1" applyBorder="1" applyAlignment="1">
      <alignment horizontal="left" vertical="center" wrapText="1"/>
    </xf>
    <xf numFmtId="0" fontId="23" fillId="10" borderId="0" xfId="0" applyFont="1" applyFill="1" applyBorder="1" applyAlignment="1">
      <alignment horizontal="left" vertical="center" wrapText="1"/>
    </xf>
    <xf numFmtId="0" fontId="23" fillId="10" borderId="11" xfId="0" applyFont="1" applyFill="1" applyBorder="1" applyAlignment="1">
      <alignment horizontal="left" vertical="center" wrapText="1"/>
    </xf>
    <xf numFmtId="0" fontId="23" fillId="8" borderId="1" xfId="0" applyFont="1" applyFill="1" applyBorder="1" applyAlignment="1">
      <alignment horizontal="center" vertical="center"/>
    </xf>
    <xf numFmtId="0" fontId="23" fillId="8" borderId="8" xfId="0" applyFont="1" applyFill="1" applyBorder="1" applyAlignment="1">
      <alignment horizontal="left" vertical="center" wrapText="1"/>
    </xf>
    <xf numFmtId="0" fontId="23" fillId="8" borderId="15" xfId="0" applyFont="1" applyFill="1" applyBorder="1" applyAlignment="1">
      <alignment horizontal="left" vertical="center" wrapText="1"/>
    </xf>
    <xf numFmtId="0" fontId="23" fillId="8" borderId="9" xfId="0" applyFont="1" applyFill="1" applyBorder="1" applyAlignment="1">
      <alignment horizontal="left" vertical="center" wrapText="1"/>
    </xf>
    <xf numFmtId="0" fontId="23" fillId="8" borderId="12" xfId="0" applyFont="1" applyFill="1" applyBorder="1" applyAlignment="1">
      <alignment horizontal="left" vertical="center" wrapText="1"/>
    </xf>
    <xf numFmtId="0" fontId="23" fillId="8" borderId="16" xfId="0" applyFont="1" applyFill="1" applyBorder="1" applyAlignment="1">
      <alignment horizontal="left" vertical="center" wrapText="1"/>
    </xf>
    <xf numFmtId="0" fontId="23" fillId="8" borderId="13" xfId="0" applyFont="1" applyFill="1" applyBorder="1" applyAlignment="1">
      <alignment horizontal="left" vertical="center" wrapText="1"/>
    </xf>
    <xf numFmtId="0" fontId="16" fillId="8" borderId="2"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 fillId="27" borderId="2" xfId="0" applyFont="1" applyFill="1" applyBorder="1" applyAlignment="1">
      <alignment horizontal="left" vertical="center"/>
    </xf>
    <xf numFmtId="0" fontId="1" fillId="27" borderId="7" xfId="0" applyFont="1" applyFill="1" applyBorder="1" applyAlignment="1">
      <alignment horizontal="left" vertical="center"/>
    </xf>
    <xf numFmtId="0" fontId="1" fillId="27" borderId="1" xfId="0" applyFont="1" applyFill="1" applyBorder="1" applyAlignment="1">
      <alignment horizontal="left" vertical="center"/>
    </xf>
    <xf numFmtId="0" fontId="23" fillId="8" borderId="10" xfId="0" applyFont="1" applyFill="1" applyBorder="1" applyAlignment="1">
      <alignment horizontal="left" vertical="center" wrapText="1"/>
    </xf>
    <xf numFmtId="0" fontId="23" fillId="8" borderId="0" xfId="0" applyFont="1" applyFill="1" applyBorder="1" applyAlignment="1">
      <alignment horizontal="left" vertical="center" wrapText="1"/>
    </xf>
    <xf numFmtId="0" fontId="23" fillId="8" borderId="11" xfId="0" applyFont="1" applyFill="1" applyBorder="1" applyAlignment="1">
      <alignment horizontal="left" vertical="center" wrapText="1"/>
    </xf>
    <xf numFmtId="0" fontId="23" fillId="8" borderId="4" xfId="0" applyFont="1" applyFill="1" applyBorder="1" applyAlignment="1">
      <alignment horizontal="center" vertical="center"/>
    </xf>
    <xf numFmtId="0" fontId="23" fillId="8" borderId="5" xfId="0" applyFont="1" applyFill="1" applyBorder="1" applyAlignment="1">
      <alignment horizontal="center" vertical="center"/>
    </xf>
    <xf numFmtId="0" fontId="23" fillId="8" borderId="6" xfId="0" applyFont="1" applyFill="1" applyBorder="1" applyAlignment="1">
      <alignment horizontal="center" vertical="center"/>
    </xf>
    <xf numFmtId="0" fontId="23" fillId="8" borderId="2" xfId="0" applyFont="1" applyFill="1" applyBorder="1" applyAlignment="1">
      <alignment horizontal="left" vertical="center" wrapText="1"/>
    </xf>
    <xf numFmtId="0" fontId="23" fillId="8" borderId="7" xfId="0" applyFont="1" applyFill="1" applyBorder="1" applyAlignment="1">
      <alignment horizontal="left" vertical="center" wrapText="1"/>
    </xf>
    <xf numFmtId="0" fontId="23" fillId="8" borderId="3" xfId="0" applyFont="1" applyFill="1" applyBorder="1" applyAlignment="1">
      <alignment horizontal="left" vertical="center" wrapText="1"/>
    </xf>
    <xf numFmtId="0" fontId="16" fillId="8" borderId="1"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23" fillId="8" borderId="1" xfId="0" applyFont="1" applyFill="1" applyBorder="1" applyAlignment="1">
      <alignment horizontal="left" vertical="center" wrapText="1"/>
    </xf>
    <xf numFmtId="0" fontId="25" fillId="13" borderId="18" xfId="0" applyFont="1" applyFill="1" applyBorder="1" applyAlignment="1">
      <alignment horizontal="center" vertical="center"/>
    </xf>
    <xf numFmtId="0" fontId="25" fillId="13" borderId="19" xfId="0" applyFont="1" applyFill="1" applyBorder="1" applyAlignment="1">
      <alignment horizontal="center" vertical="center"/>
    </xf>
    <xf numFmtId="0" fontId="25" fillId="13" borderId="20" xfId="0" applyFont="1" applyFill="1" applyBorder="1" applyAlignment="1">
      <alignment horizontal="center" vertical="center"/>
    </xf>
    <xf numFmtId="0" fontId="25" fillId="13" borderId="21" xfId="0" applyFont="1" applyFill="1" applyBorder="1" applyAlignment="1">
      <alignment horizontal="center" vertical="center"/>
    </xf>
    <xf numFmtId="0" fontId="1" fillId="27" borderId="39" xfId="0" applyFont="1" applyFill="1" applyBorder="1" applyAlignment="1">
      <alignment horizontal="left" vertical="center"/>
    </xf>
    <xf numFmtId="0" fontId="1" fillId="27" borderId="28" xfId="0" applyFont="1" applyFill="1" applyBorder="1" applyAlignment="1">
      <alignment horizontal="left" vertical="center"/>
    </xf>
    <xf numFmtId="0" fontId="0" fillId="9" borderId="0" xfId="0" applyFill="1" applyAlignment="1">
      <alignment horizontal="center" vertical="center"/>
    </xf>
    <xf numFmtId="0" fontId="30" fillId="19" borderId="32" xfId="0" applyFont="1" applyFill="1" applyBorder="1" applyAlignment="1">
      <alignment horizontal="center" vertical="center" wrapText="1"/>
    </xf>
    <xf numFmtId="0" fontId="30" fillId="19" borderId="33" xfId="0" applyFont="1" applyFill="1" applyBorder="1" applyAlignment="1">
      <alignment horizontal="center" vertical="center" wrapText="1"/>
    </xf>
    <xf numFmtId="0" fontId="30" fillId="19" borderId="34" xfId="0" applyFont="1" applyFill="1" applyBorder="1" applyAlignment="1">
      <alignment horizontal="center" vertical="center" wrapText="1"/>
    </xf>
    <xf numFmtId="49" fontId="45" fillId="13" borderId="49" xfId="0" applyNumberFormat="1" applyFont="1" applyFill="1" applyBorder="1" applyAlignment="1">
      <alignment horizontal="center" vertical="center" wrapText="1"/>
    </xf>
    <xf numFmtId="49" fontId="46" fillId="13" borderId="50" xfId="0" applyNumberFormat="1" applyFont="1" applyFill="1" applyBorder="1" applyAlignment="1">
      <alignment horizontal="center" vertical="center" wrapText="1"/>
    </xf>
    <xf numFmtId="0" fontId="25" fillId="13" borderId="25" xfId="0" applyFont="1" applyFill="1" applyBorder="1" applyAlignment="1">
      <alignment horizontal="center" vertical="center"/>
    </xf>
    <xf numFmtId="0" fontId="25" fillId="13" borderId="26" xfId="0" applyFont="1" applyFill="1" applyBorder="1" applyAlignment="1">
      <alignment horizontal="center" vertical="center"/>
    </xf>
    <xf numFmtId="0" fontId="52" fillId="9" borderId="10" xfId="0" applyFont="1" applyFill="1" applyBorder="1" applyAlignment="1">
      <alignment horizontal="center" vertical="center"/>
    </xf>
    <xf numFmtId="0" fontId="51" fillId="9" borderId="0" xfId="0" applyFont="1" applyFill="1" applyBorder="1" applyAlignment="1">
      <alignment horizontal="center" vertical="center"/>
    </xf>
    <xf numFmtId="0" fontId="27" fillId="9" borderId="10" xfId="0" applyFont="1" applyFill="1" applyBorder="1" applyAlignment="1">
      <alignment horizontal="center" vertical="center" wrapText="1"/>
    </xf>
    <xf numFmtId="0" fontId="27" fillId="9" borderId="0" xfId="0" applyFont="1" applyFill="1" applyBorder="1" applyAlignment="1">
      <alignment horizontal="center" vertical="center" wrapText="1"/>
    </xf>
    <xf numFmtId="0" fontId="30" fillId="13" borderId="32" xfId="0" applyFont="1" applyFill="1" applyBorder="1" applyAlignment="1">
      <alignment horizontal="center" vertical="center" wrapText="1"/>
    </xf>
    <xf numFmtId="0" fontId="30" fillId="13" borderId="33" xfId="0" applyFont="1" applyFill="1" applyBorder="1" applyAlignment="1">
      <alignment horizontal="center" vertical="center" wrapText="1"/>
    </xf>
    <xf numFmtId="0" fontId="30" fillId="13" borderId="34" xfId="0" applyFont="1" applyFill="1" applyBorder="1" applyAlignment="1">
      <alignment horizontal="center" vertical="center" wrapText="1"/>
    </xf>
    <xf numFmtId="0" fontId="25" fillId="13" borderId="32" xfId="0" applyFont="1" applyFill="1" applyBorder="1" applyAlignment="1">
      <alignment horizontal="center" vertical="center"/>
    </xf>
    <xf numFmtId="0" fontId="25" fillId="13" borderId="33" xfId="0" applyFont="1" applyFill="1" applyBorder="1" applyAlignment="1">
      <alignment horizontal="center" vertical="center"/>
    </xf>
    <xf numFmtId="0" fontId="25" fillId="13" borderId="34" xfId="0" applyFont="1" applyFill="1" applyBorder="1" applyAlignment="1">
      <alignment horizontal="center" vertical="center"/>
    </xf>
    <xf numFmtId="0" fontId="26" fillId="13" borderId="18" xfId="0" applyFont="1" applyFill="1" applyBorder="1" applyAlignment="1">
      <alignment horizontal="center" vertical="center" wrapText="1"/>
    </xf>
    <xf numFmtId="0" fontId="26" fillId="13" borderId="19" xfId="0" applyFont="1" applyFill="1" applyBorder="1" applyAlignment="1">
      <alignment horizontal="center" vertical="center" wrapText="1"/>
    </xf>
    <xf numFmtId="0" fontId="26" fillId="13" borderId="24" xfId="0" applyFont="1" applyFill="1" applyBorder="1" applyAlignment="1">
      <alignment horizontal="center" vertical="center" wrapText="1"/>
    </xf>
    <xf numFmtId="0" fontId="26" fillId="13" borderId="27" xfId="0" applyFont="1" applyFill="1" applyBorder="1" applyAlignment="1">
      <alignment horizontal="center" vertical="center" wrapText="1"/>
    </xf>
    <xf numFmtId="0" fontId="26" fillId="13" borderId="20" xfId="0" applyFont="1" applyFill="1" applyBorder="1" applyAlignment="1">
      <alignment horizontal="center" vertical="center" wrapText="1"/>
    </xf>
    <xf numFmtId="0" fontId="26" fillId="13" borderId="21" xfId="0" applyFont="1" applyFill="1" applyBorder="1" applyAlignment="1">
      <alignment horizontal="center" vertical="center" wrapText="1"/>
    </xf>
    <xf numFmtId="0" fontId="25" fillId="13" borderId="24" xfId="0" applyFont="1" applyFill="1" applyBorder="1" applyAlignment="1">
      <alignment horizontal="center" vertical="center"/>
    </xf>
    <xf numFmtId="0" fontId="25" fillId="13" borderId="0" xfId="0" applyFont="1" applyFill="1" applyBorder="1" applyAlignment="1">
      <alignment horizontal="center" vertical="center"/>
    </xf>
    <xf numFmtId="0" fontId="25" fillId="13" borderId="27" xfId="0" applyFont="1" applyFill="1" applyBorder="1" applyAlignment="1">
      <alignment horizontal="center" vertical="center"/>
    </xf>
    <xf numFmtId="164" fontId="39" fillId="0" borderId="45" xfId="0" applyNumberFormat="1" applyFont="1" applyFill="1" applyBorder="1" applyAlignment="1" applyProtection="1">
      <alignment horizontal="center" vertical="center"/>
      <protection locked="0"/>
    </xf>
    <xf numFmtId="164" fontId="39" fillId="0" borderId="46" xfId="0" applyNumberFormat="1" applyFont="1" applyFill="1" applyBorder="1" applyAlignment="1" applyProtection="1">
      <alignment horizontal="center" vertical="center"/>
      <protection locked="0"/>
    </xf>
    <xf numFmtId="0" fontId="30" fillId="8" borderId="32" xfId="0" applyFont="1" applyFill="1" applyBorder="1" applyAlignment="1">
      <alignment horizontal="center" vertical="center" wrapText="1"/>
    </xf>
    <xf numFmtId="0" fontId="30" fillId="8" borderId="33" xfId="0" applyFont="1" applyFill="1" applyBorder="1" applyAlignment="1">
      <alignment horizontal="center" vertical="center" wrapText="1"/>
    </xf>
    <xf numFmtId="0" fontId="30" fillId="8" borderId="34" xfId="0" applyFont="1" applyFill="1" applyBorder="1" applyAlignment="1">
      <alignment horizontal="center" vertical="center" wrapText="1"/>
    </xf>
    <xf numFmtId="0" fontId="23" fillId="3" borderId="4"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8"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9"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3" borderId="16" xfId="0" applyFont="1" applyFill="1" applyBorder="1" applyAlignment="1">
      <alignment horizontal="left" vertical="center" wrapText="1"/>
    </xf>
    <xf numFmtId="0" fontId="23" fillId="3" borderId="13" xfId="0" applyFont="1" applyFill="1" applyBorder="1" applyAlignment="1">
      <alignment horizontal="left" vertical="center" wrapText="1"/>
    </xf>
    <xf numFmtId="0" fontId="34" fillId="3" borderId="2" xfId="0" applyFont="1" applyFill="1" applyBorder="1" applyAlignment="1">
      <alignment horizontal="left" vertical="center" wrapText="1"/>
    </xf>
    <xf numFmtId="0" fontId="34" fillId="3" borderId="7" xfId="0" applyFont="1" applyFill="1" applyBorder="1" applyAlignment="1">
      <alignment horizontal="left" vertical="center" wrapText="1"/>
    </xf>
    <xf numFmtId="0" fontId="23" fillId="3" borderId="1" xfId="0" applyFont="1" applyFill="1" applyBorder="1" applyAlignment="1">
      <alignment horizontal="center" vertical="center"/>
    </xf>
    <xf numFmtId="0" fontId="23" fillId="3" borderId="2"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31" fillId="4" borderId="32"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1" fillId="28" borderId="2" xfId="0" applyFont="1" applyFill="1" applyBorder="1" applyAlignment="1">
      <alignment horizontal="left" vertical="center"/>
    </xf>
    <xf numFmtId="0" fontId="1" fillId="28" borderId="7" xfId="0" applyFont="1" applyFill="1" applyBorder="1" applyAlignment="1">
      <alignment horizontal="left" vertical="center"/>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32" xfId="0" applyFont="1" applyFill="1" applyBorder="1" applyAlignment="1">
      <alignment horizontal="center" vertical="center"/>
    </xf>
    <xf numFmtId="0" fontId="17" fillId="4" borderId="33" xfId="0" applyFont="1" applyFill="1" applyBorder="1" applyAlignment="1">
      <alignment horizontal="center" vertical="center"/>
    </xf>
    <xf numFmtId="0" fontId="17" fillId="4" borderId="34" xfId="0" applyFont="1" applyFill="1" applyBorder="1" applyAlignment="1">
      <alignment horizontal="center" vertical="center"/>
    </xf>
    <xf numFmtId="0" fontId="19" fillId="4" borderId="18"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1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3" borderId="11"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54" xfId="0" applyFont="1" applyFill="1" applyBorder="1" applyAlignment="1">
      <alignment horizontal="left" vertical="center" wrapText="1"/>
    </xf>
    <xf numFmtId="0" fontId="17" fillId="4" borderId="25" xfId="0" applyFont="1" applyFill="1" applyBorder="1" applyAlignment="1">
      <alignment horizontal="center" vertical="center"/>
    </xf>
    <xf numFmtId="0" fontId="17" fillId="4" borderId="0" xfId="0" applyFont="1" applyFill="1" applyBorder="1" applyAlignment="1">
      <alignment horizontal="center" vertical="center"/>
    </xf>
    <xf numFmtId="0" fontId="17" fillId="4" borderId="26" xfId="0" applyFont="1" applyFill="1" applyBorder="1" applyAlignment="1">
      <alignment horizontal="center" vertical="center"/>
    </xf>
    <xf numFmtId="0" fontId="1" fillId="28" borderId="39" xfId="0" applyFont="1" applyFill="1" applyBorder="1" applyAlignment="1">
      <alignment horizontal="left" vertical="center"/>
    </xf>
    <xf numFmtId="0" fontId="1" fillId="28" borderId="28" xfId="0" applyFont="1" applyFill="1" applyBorder="1" applyAlignment="1">
      <alignment horizontal="left" vertical="center"/>
    </xf>
    <xf numFmtId="0" fontId="23" fillId="3" borderId="1" xfId="0" applyFont="1" applyFill="1" applyBorder="1" applyAlignment="1">
      <alignment horizontal="left" vertical="center" wrapText="1"/>
    </xf>
    <xf numFmtId="0" fontId="34" fillId="3" borderId="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6" xfId="0" applyFont="1" applyFill="1" applyBorder="1" applyAlignment="1">
      <alignment horizontal="left" vertical="center" wrapText="1"/>
    </xf>
    <xf numFmtId="164" fontId="39" fillId="0" borderId="47" xfId="0" applyNumberFormat="1" applyFont="1" applyFill="1" applyBorder="1" applyAlignment="1" applyProtection="1">
      <alignment horizontal="center" vertical="center"/>
      <protection locked="0"/>
    </xf>
    <xf numFmtId="164" fontId="39" fillId="0" borderId="48" xfId="0" applyNumberFormat="1" applyFont="1" applyFill="1" applyBorder="1" applyAlignment="1" applyProtection="1">
      <alignment horizontal="center" vertical="center"/>
      <protection locked="0"/>
    </xf>
  </cellXfs>
  <cellStyles count="2">
    <cellStyle name="Normal" xfId="0" builtinId="0"/>
    <cellStyle name="Normal 2" xfId="1"/>
  </cellStyles>
  <dxfs count="49">
    <dxf>
      <fill>
        <patternFill>
          <bgColor rgb="FFFF9999"/>
        </patternFill>
      </fill>
    </dxf>
    <dxf>
      <fill>
        <patternFill>
          <bgColor rgb="FFC00000"/>
        </patternFill>
      </fill>
    </dxf>
    <dxf>
      <fill>
        <patternFill>
          <bgColor rgb="FFC00000"/>
        </patternFill>
      </fill>
    </dxf>
    <dxf>
      <fill>
        <patternFill>
          <bgColor rgb="FFFF9999"/>
        </patternFill>
      </fill>
    </dxf>
    <dxf>
      <fill>
        <patternFill>
          <bgColor rgb="FFFF9999"/>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A3A3"/>
        </patternFill>
      </fill>
    </dxf>
    <dxf>
      <fill>
        <patternFill>
          <bgColor rgb="FFC00000"/>
        </patternFill>
      </fill>
    </dxf>
    <dxf>
      <fill>
        <patternFill>
          <bgColor theme="9"/>
        </patternFill>
      </fill>
    </dxf>
    <dxf>
      <fill>
        <patternFill>
          <bgColor rgb="FFC00000"/>
        </patternFill>
      </fill>
    </dxf>
    <dxf>
      <fill>
        <patternFill>
          <bgColor rgb="FFFF9999"/>
        </patternFill>
      </fill>
    </dxf>
    <dxf>
      <fill>
        <patternFill>
          <bgColor rgb="FFC00000"/>
        </patternFill>
      </fill>
    </dxf>
    <dxf>
      <fill>
        <patternFill>
          <bgColor rgb="FFFF9999"/>
        </patternFill>
      </fill>
    </dxf>
    <dxf>
      <fill>
        <patternFill>
          <bgColor rgb="FFFF9999"/>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A3A3"/>
        </patternFill>
      </fill>
    </dxf>
    <dxf>
      <fill>
        <patternFill>
          <bgColor rgb="FFC00000"/>
        </patternFill>
      </fill>
    </dxf>
    <dxf>
      <fill>
        <patternFill>
          <bgColor theme="9"/>
        </patternFill>
      </fill>
    </dxf>
    <dxf>
      <fill>
        <patternFill>
          <bgColor rgb="FFC00000"/>
        </patternFill>
      </fill>
    </dxf>
    <dxf>
      <fill>
        <patternFill>
          <bgColor rgb="FFFF9999"/>
        </patternFill>
      </fill>
    </dxf>
    <dxf>
      <fill>
        <patternFill>
          <bgColor rgb="FFC00000"/>
        </patternFill>
      </fill>
    </dxf>
    <dxf>
      <fill>
        <patternFill>
          <bgColor rgb="FFFF9999"/>
        </patternFill>
      </fill>
    </dxf>
    <dxf>
      <fill>
        <patternFill>
          <bgColor rgb="FFFF9999"/>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A3A3"/>
        </patternFill>
      </fill>
    </dxf>
    <dxf>
      <fill>
        <patternFill>
          <bgColor rgb="FFC00000"/>
        </patternFill>
      </fill>
    </dxf>
    <dxf>
      <fill>
        <patternFill>
          <bgColor theme="9"/>
        </patternFill>
      </fill>
    </dxf>
    <dxf>
      <fill>
        <patternFill>
          <bgColor rgb="FFC00000"/>
        </patternFill>
      </fill>
    </dxf>
    <dxf>
      <fill>
        <patternFill>
          <bgColor rgb="FFC00000"/>
        </patternFill>
      </fill>
    </dxf>
    <dxf>
      <fill>
        <patternFill>
          <bgColor rgb="FFFF9999"/>
        </patternFill>
      </fill>
    </dxf>
    <dxf>
      <fill>
        <patternFill>
          <bgColor rgb="FFFFA3A3"/>
        </patternFill>
      </fill>
    </dxf>
    <dxf>
      <fill>
        <patternFill>
          <bgColor rgb="FFC00000"/>
        </patternFill>
      </fill>
    </dxf>
    <dxf>
      <fill>
        <patternFill>
          <bgColor theme="9"/>
        </patternFill>
      </fill>
    </dxf>
    <dxf>
      <fill>
        <patternFill>
          <bgColor rgb="FFC00000"/>
        </patternFill>
      </fill>
    </dxf>
  </dxfs>
  <tableStyles count="0" defaultTableStyle="TableStyleMedium2" defaultPivotStyle="PivotStyleLight16"/>
  <colors>
    <mruColors>
      <color rgb="FFFF9999"/>
      <color rgb="FFEAC1FF"/>
      <color rgb="FFFFA3A3"/>
      <color rgb="FFFF6D6D"/>
      <color rgb="FFFFFF99"/>
      <color rgb="FFC58BFF"/>
      <color rgb="FFFF7D7D"/>
      <color rgb="FFF3A671"/>
      <color rgb="FFFFFFCC"/>
      <color rgb="FFFFAB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EP2A1!A1"/><Relationship Id="rId2" Type="http://schemas.openxmlformats.org/officeDocument/2006/relationships/hyperlink" Target="#'EP3'!A1"/><Relationship Id="rId1" Type="http://schemas.openxmlformats.org/officeDocument/2006/relationships/hyperlink" Target="#'EP1'!A1"/><Relationship Id="rId6" Type="http://schemas.openxmlformats.org/officeDocument/2006/relationships/image" Target="../media/image1.png"/><Relationship Id="rId5" Type="http://schemas.openxmlformats.org/officeDocument/2006/relationships/hyperlink" Target="#EP2A!A1"/><Relationship Id="rId4" Type="http://schemas.openxmlformats.org/officeDocument/2006/relationships/hyperlink" Target="#EP2A2!A1"/></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Evaluation!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Evaluation!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Evalu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Evaluation!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Evaluation!A1"/></Relationships>
</file>

<file path=xl/drawings/drawing1.xml><?xml version="1.0" encoding="utf-8"?>
<xdr:wsDr xmlns:xdr="http://schemas.openxmlformats.org/drawingml/2006/spreadsheetDrawing" xmlns:a="http://schemas.openxmlformats.org/drawingml/2006/main">
  <xdr:twoCellAnchor>
    <xdr:from>
      <xdr:col>3</xdr:col>
      <xdr:colOff>7879</xdr:colOff>
      <xdr:row>20</xdr:row>
      <xdr:rowOff>215352</xdr:rowOff>
    </xdr:from>
    <xdr:to>
      <xdr:col>6</xdr:col>
      <xdr:colOff>504594</xdr:colOff>
      <xdr:row>22</xdr:row>
      <xdr:rowOff>149092</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1010075" y="6129135"/>
          <a:ext cx="4306715" cy="463827"/>
        </a:xfrm>
        <a:prstGeom prst="rect">
          <a:avLst/>
        </a:prstGeom>
        <a:solidFill>
          <a:schemeClr val="accent6">
            <a:lumMod val="75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300" b="1">
              <a:solidFill>
                <a:schemeClr val="bg1"/>
              </a:solidFill>
            </a:rPr>
            <a:t>EP1 - Étude et préparation d’une intervention</a:t>
          </a:r>
        </a:p>
      </xdr:txBody>
    </xdr:sp>
    <xdr:clientData/>
  </xdr:twoCellAnchor>
  <xdr:twoCellAnchor>
    <xdr:from>
      <xdr:col>3</xdr:col>
      <xdr:colOff>8277</xdr:colOff>
      <xdr:row>26</xdr:row>
      <xdr:rowOff>6</xdr:rowOff>
    </xdr:from>
    <xdr:to>
      <xdr:col>6</xdr:col>
      <xdr:colOff>504788</xdr:colOff>
      <xdr:row>27</xdr:row>
      <xdr:rowOff>240192</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1010473" y="7504049"/>
          <a:ext cx="4306511" cy="505230"/>
        </a:xfrm>
        <a:prstGeom prst="rect">
          <a:avLst/>
        </a:prstGeom>
        <a:solidFill>
          <a:schemeClr val="accent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300" b="1">
              <a:solidFill>
                <a:schemeClr val="bg1"/>
              </a:solidFill>
            </a:rPr>
            <a:t>EP3 - Réalisation de travaux spécifiques</a:t>
          </a:r>
        </a:p>
      </xdr:txBody>
    </xdr:sp>
    <xdr:clientData/>
  </xdr:twoCellAnchor>
  <xdr:twoCellAnchor>
    <xdr:from>
      <xdr:col>3</xdr:col>
      <xdr:colOff>8281</xdr:colOff>
      <xdr:row>23</xdr:row>
      <xdr:rowOff>91120</xdr:rowOff>
    </xdr:from>
    <xdr:to>
      <xdr:col>6</xdr:col>
      <xdr:colOff>505246</xdr:colOff>
      <xdr:row>25</xdr:row>
      <xdr:rowOff>66263</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00000000-0008-0000-0000-00000B000000}"/>
            </a:ext>
          </a:extLst>
        </xdr:cNvPr>
        <xdr:cNvSpPr/>
      </xdr:nvSpPr>
      <xdr:spPr>
        <a:xfrm>
          <a:off x="1010477" y="6800033"/>
          <a:ext cx="4306965" cy="505230"/>
        </a:xfrm>
        <a:prstGeom prst="rect">
          <a:avLst/>
        </a:prstGeom>
        <a:solidFill>
          <a:schemeClr val="accent2">
            <a:lumMod val="60000"/>
            <a:lumOff val="4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300" b="1">
              <a:solidFill>
                <a:sysClr val="windowText" lastClr="000000"/>
              </a:solidFill>
            </a:rPr>
            <a:t>EP2A1 - Réalisation et contrôle de travaux courants</a:t>
          </a:r>
        </a:p>
        <a:p>
          <a:pPr algn="ctr"/>
          <a:r>
            <a:rPr lang="fr-FR" sz="1300" b="1">
              <a:solidFill>
                <a:sysClr val="windowText" lastClr="000000"/>
              </a:solidFill>
            </a:rPr>
            <a:t>(en centre)</a:t>
          </a:r>
        </a:p>
      </xdr:txBody>
    </xdr:sp>
    <xdr:clientData/>
  </xdr:twoCellAnchor>
  <xdr:twoCellAnchor>
    <xdr:from>
      <xdr:col>6</xdr:col>
      <xdr:colOff>653919</xdr:colOff>
      <xdr:row>23</xdr:row>
      <xdr:rowOff>91118</xdr:rowOff>
    </xdr:from>
    <xdr:to>
      <xdr:col>12</xdr:col>
      <xdr:colOff>2</xdr:colOff>
      <xdr:row>25</xdr:row>
      <xdr:rowOff>66261</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00000000-0008-0000-0000-00000C000000}"/>
            </a:ext>
          </a:extLst>
        </xdr:cNvPr>
        <xdr:cNvSpPr/>
      </xdr:nvSpPr>
      <xdr:spPr>
        <a:xfrm>
          <a:off x="5466115" y="6800031"/>
          <a:ext cx="4315648" cy="505230"/>
        </a:xfrm>
        <a:prstGeom prst="rect">
          <a:avLst/>
        </a:prstGeom>
        <a:solidFill>
          <a:schemeClr val="accent2">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300" b="1">
              <a:solidFill>
                <a:sysClr val="windowText" lastClr="000000"/>
              </a:solidFill>
            </a:rPr>
            <a:t>EP2A2 - Réalisation et contrôle de travaux courants</a:t>
          </a:r>
        </a:p>
        <a:p>
          <a:pPr algn="ctr"/>
          <a:r>
            <a:rPr lang="fr-FR" sz="1300" b="1">
              <a:solidFill>
                <a:sysClr val="windowText" lastClr="000000"/>
              </a:solidFill>
            </a:rPr>
            <a:t>(en entreprise)</a:t>
          </a:r>
        </a:p>
      </xdr:txBody>
    </xdr:sp>
    <xdr:clientData/>
  </xdr:twoCellAnchor>
  <xdr:twoCellAnchor>
    <xdr:from>
      <xdr:col>6</xdr:col>
      <xdr:colOff>654320</xdr:colOff>
      <xdr:row>20</xdr:row>
      <xdr:rowOff>215350</xdr:rowOff>
    </xdr:from>
    <xdr:to>
      <xdr:col>11</xdr:col>
      <xdr:colOff>1151035</xdr:colOff>
      <xdr:row>22</xdr:row>
      <xdr:rowOff>149088</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a:xfrm>
          <a:off x="5466516" y="6129133"/>
          <a:ext cx="4306715" cy="463825"/>
        </a:xfrm>
        <a:prstGeom prst="rect">
          <a:avLst/>
        </a:prstGeom>
        <a:solidFill>
          <a:schemeClr val="accent2"/>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300" b="1">
              <a:solidFill>
                <a:sysClr val="windowText" lastClr="000000"/>
              </a:solidFill>
            </a:rPr>
            <a:t>EP2A - Identification des compétences NON évaluées</a:t>
          </a:r>
        </a:p>
      </xdr:txBody>
    </xdr:sp>
    <xdr:clientData/>
  </xdr:twoCellAnchor>
  <xdr:twoCellAnchor editAs="oneCell">
    <xdr:from>
      <xdr:col>1</xdr:col>
      <xdr:colOff>9525</xdr:colOff>
      <xdr:row>0</xdr:row>
      <xdr:rowOff>171451</xdr:rowOff>
    </xdr:from>
    <xdr:to>
      <xdr:col>3</xdr:col>
      <xdr:colOff>347353</xdr:colOff>
      <xdr:row>3</xdr:row>
      <xdr:rowOff>9525</xdr:rowOff>
    </xdr:to>
    <xdr:pic>
      <xdr:nvPicPr>
        <xdr:cNvPr id="8" name="Image 7"/>
        <xdr:cNvPicPr>
          <a:picLocks noChangeAspect="1"/>
        </xdr:cNvPicPr>
      </xdr:nvPicPr>
      <xdr:blipFill rotWithShape="1">
        <a:blip xmlns:r="http://schemas.openxmlformats.org/officeDocument/2006/relationships" r:embed="rId6"/>
        <a:srcRect t="16929" r="84259" b="54943"/>
        <a:stretch/>
      </xdr:blipFill>
      <xdr:spPr>
        <a:xfrm>
          <a:off x="257175" y="171451"/>
          <a:ext cx="1090303" cy="1095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133350</xdr:colOff>
      <xdr:row>14</xdr:row>
      <xdr:rowOff>66675</xdr:rowOff>
    </xdr:from>
    <xdr:to>
      <xdr:col>13</xdr:col>
      <xdr:colOff>352425</xdr:colOff>
      <xdr:row>14</xdr:row>
      <xdr:rowOff>295275</xdr:rowOff>
    </xdr:to>
    <xdr:sp macro="" textlink="">
      <xdr:nvSpPr>
        <xdr:cNvPr id="4" name="Flèche vers le bas 3">
          <a:extLst>
            <a:ext uri="{FF2B5EF4-FFF2-40B4-BE49-F238E27FC236}">
              <a16:creationId xmlns:a16="http://schemas.microsoft.com/office/drawing/2014/main" id="{00000000-0008-0000-0100-000004000000}"/>
            </a:ext>
          </a:extLst>
        </xdr:cNvPr>
        <xdr:cNvSpPr/>
      </xdr:nvSpPr>
      <xdr:spPr>
        <a:xfrm>
          <a:off x="11753850" y="3714750"/>
          <a:ext cx="219075" cy="228600"/>
        </a:xfrm>
        <a:prstGeom prst="downArrow">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9</xdr:col>
      <xdr:colOff>326617</xdr:colOff>
      <xdr:row>42</xdr:row>
      <xdr:rowOff>0</xdr:rowOff>
    </xdr:from>
    <xdr:to>
      <xdr:col>10</xdr:col>
      <xdr:colOff>586056</xdr:colOff>
      <xdr:row>43</xdr:row>
      <xdr:rowOff>454447</xdr:rowOff>
    </xdr:to>
    <xdr:pic>
      <xdr:nvPicPr>
        <xdr:cNvPr id="5" name="Image 5" descr="C:\Users\omontout\Desktop\Accueil.jpg">
          <a:hlinkClick xmlns:r="http://schemas.openxmlformats.org/officeDocument/2006/relationships" r:id="rId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89667" y="10791825"/>
          <a:ext cx="978307" cy="1002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209549</xdr:rowOff>
    </xdr:from>
    <xdr:to>
      <xdr:col>2</xdr:col>
      <xdr:colOff>638175</xdr:colOff>
      <xdr:row>4</xdr:row>
      <xdr:rowOff>6112</xdr:rowOff>
    </xdr:to>
    <xdr:pic>
      <xdr:nvPicPr>
        <xdr:cNvPr id="7" name="Image 6"/>
        <xdr:cNvPicPr>
          <a:picLocks noChangeAspect="1"/>
        </xdr:cNvPicPr>
      </xdr:nvPicPr>
      <xdr:blipFill rotWithShape="1">
        <a:blip xmlns:r="http://schemas.openxmlformats.org/officeDocument/2006/relationships" r:embed="rId3"/>
        <a:srcRect t="16929" r="84259" b="54943"/>
        <a:stretch/>
      </xdr:blipFill>
      <xdr:spPr>
        <a:xfrm>
          <a:off x="247650" y="209549"/>
          <a:ext cx="1314450" cy="1320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247650</xdr:colOff>
      <xdr:row>13</xdr:row>
      <xdr:rowOff>47625</xdr:rowOff>
    </xdr:from>
    <xdr:to>
      <xdr:col>9</xdr:col>
      <xdr:colOff>466725</xdr:colOff>
      <xdr:row>13</xdr:row>
      <xdr:rowOff>266700</xdr:rowOff>
    </xdr:to>
    <xdr:sp macro="" textlink="">
      <xdr:nvSpPr>
        <xdr:cNvPr id="3" name="Flèche vers le bas 2">
          <a:extLst>
            <a:ext uri="{FF2B5EF4-FFF2-40B4-BE49-F238E27FC236}">
              <a16:creationId xmlns:a16="http://schemas.microsoft.com/office/drawing/2014/main" id="{00000000-0008-0000-0200-000003000000}"/>
            </a:ext>
          </a:extLst>
        </xdr:cNvPr>
        <xdr:cNvSpPr/>
      </xdr:nvSpPr>
      <xdr:spPr>
        <a:xfrm>
          <a:off x="10344150" y="3429000"/>
          <a:ext cx="219075" cy="219075"/>
        </a:xfrm>
        <a:prstGeom prst="downArrow">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7</xdr:col>
      <xdr:colOff>323850</xdr:colOff>
      <xdr:row>109</xdr:row>
      <xdr:rowOff>0</xdr:rowOff>
    </xdr:from>
    <xdr:to>
      <xdr:col>8</xdr:col>
      <xdr:colOff>125917</xdr:colOff>
      <xdr:row>110</xdr:row>
      <xdr:rowOff>450135</xdr:rowOff>
    </xdr:to>
    <xdr:pic>
      <xdr:nvPicPr>
        <xdr:cNvPr id="4" name="Image 3" descr="C:\Users\omontout\Desktop\Accueil.jpg">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86900" y="23945850"/>
          <a:ext cx="978307" cy="1002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xdr:colOff>
      <xdr:row>1</xdr:row>
      <xdr:rowOff>1</xdr:rowOff>
    </xdr:from>
    <xdr:to>
      <xdr:col>2</xdr:col>
      <xdr:colOff>635658</xdr:colOff>
      <xdr:row>4</xdr:row>
      <xdr:rowOff>3121</xdr:rowOff>
    </xdr:to>
    <xdr:pic>
      <xdr:nvPicPr>
        <xdr:cNvPr id="6" name="Image 5"/>
        <xdr:cNvPicPr>
          <a:picLocks noChangeAspect="1"/>
        </xdr:cNvPicPr>
      </xdr:nvPicPr>
      <xdr:blipFill rotWithShape="1">
        <a:blip xmlns:r="http://schemas.openxmlformats.org/officeDocument/2006/relationships" r:embed="rId3"/>
        <a:srcRect t="16929" r="84259" b="54943"/>
        <a:stretch/>
      </xdr:blipFill>
      <xdr:spPr>
        <a:xfrm>
          <a:off x="251811" y="208018"/>
          <a:ext cx="1314450" cy="13205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133350</xdr:colOff>
      <xdr:row>14</xdr:row>
      <xdr:rowOff>66675</xdr:rowOff>
    </xdr:from>
    <xdr:to>
      <xdr:col>13</xdr:col>
      <xdr:colOff>352425</xdr:colOff>
      <xdr:row>14</xdr:row>
      <xdr:rowOff>295275</xdr:rowOff>
    </xdr:to>
    <xdr:sp macro="" textlink="">
      <xdr:nvSpPr>
        <xdr:cNvPr id="3" name="Flèche vers le bas 2">
          <a:extLst>
            <a:ext uri="{FF2B5EF4-FFF2-40B4-BE49-F238E27FC236}">
              <a16:creationId xmlns:a16="http://schemas.microsoft.com/office/drawing/2014/main" id="{00000000-0008-0000-0200-000003000000}"/>
            </a:ext>
          </a:extLst>
        </xdr:cNvPr>
        <xdr:cNvSpPr/>
      </xdr:nvSpPr>
      <xdr:spPr>
        <a:xfrm>
          <a:off x="11753850" y="3714750"/>
          <a:ext cx="219075" cy="228600"/>
        </a:xfrm>
        <a:prstGeom prst="downArrow">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9</xdr:col>
      <xdr:colOff>323850</xdr:colOff>
      <xdr:row>118</xdr:row>
      <xdr:rowOff>0</xdr:rowOff>
    </xdr:from>
    <xdr:to>
      <xdr:col>10</xdr:col>
      <xdr:colOff>587782</xdr:colOff>
      <xdr:row>120</xdr:row>
      <xdr:rowOff>88185</xdr:rowOff>
    </xdr:to>
    <xdr:pic>
      <xdr:nvPicPr>
        <xdr:cNvPr id="4" name="Image 3" descr="C:\Users\omontout\Desktop\Accueil.jpg">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86900" y="26679525"/>
          <a:ext cx="978307" cy="1002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200025</xdr:rowOff>
    </xdr:from>
    <xdr:to>
      <xdr:col>2</xdr:col>
      <xdr:colOff>638175</xdr:colOff>
      <xdr:row>4</xdr:row>
      <xdr:rowOff>821</xdr:rowOff>
    </xdr:to>
    <xdr:pic>
      <xdr:nvPicPr>
        <xdr:cNvPr id="6" name="Image 5"/>
        <xdr:cNvPicPr>
          <a:picLocks noChangeAspect="1"/>
        </xdr:cNvPicPr>
      </xdr:nvPicPr>
      <xdr:blipFill rotWithShape="1">
        <a:blip xmlns:r="http://schemas.openxmlformats.org/officeDocument/2006/relationships" r:embed="rId3"/>
        <a:srcRect t="16929" r="84259" b="54943"/>
        <a:stretch/>
      </xdr:blipFill>
      <xdr:spPr>
        <a:xfrm>
          <a:off x="247650" y="200025"/>
          <a:ext cx="1314450" cy="13205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133350</xdr:colOff>
      <xdr:row>14</xdr:row>
      <xdr:rowOff>66675</xdr:rowOff>
    </xdr:from>
    <xdr:to>
      <xdr:col>13</xdr:col>
      <xdr:colOff>352425</xdr:colOff>
      <xdr:row>14</xdr:row>
      <xdr:rowOff>295275</xdr:rowOff>
    </xdr:to>
    <xdr:sp macro="" textlink="">
      <xdr:nvSpPr>
        <xdr:cNvPr id="2" name="Flèche vers le bas 1">
          <a:extLst>
            <a:ext uri="{FF2B5EF4-FFF2-40B4-BE49-F238E27FC236}">
              <a16:creationId xmlns:a16="http://schemas.microsoft.com/office/drawing/2014/main" id="{00000000-0008-0000-0200-000003000000}"/>
            </a:ext>
          </a:extLst>
        </xdr:cNvPr>
        <xdr:cNvSpPr/>
      </xdr:nvSpPr>
      <xdr:spPr>
        <a:xfrm>
          <a:off x="11753850" y="4286250"/>
          <a:ext cx="219075" cy="228600"/>
        </a:xfrm>
        <a:prstGeom prst="downArrow">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9</xdr:col>
      <xdr:colOff>323850</xdr:colOff>
      <xdr:row>118</xdr:row>
      <xdr:rowOff>0</xdr:rowOff>
    </xdr:from>
    <xdr:to>
      <xdr:col>10</xdr:col>
      <xdr:colOff>587782</xdr:colOff>
      <xdr:row>120</xdr:row>
      <xdr:rowOff>88185</xdr:rowOff>
    </xdr:to>
    <xdr:pic>
      <xdr:nvPicPr>
        <xdr:cNvPr id="3" name="Image 2" descr="C:\Users\omontout\Desktop\Accueil.jpg">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86900" y="34785300"/>
          <a:ext cx="978307" cy="1002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200025</xdr:rowOff>
    </xdr:from>
    <xdr:to>
      <xdr:col>2</xdr:col>
      <xdr:colOff>638175</xdr:colOff>
      <xdr:row>4</xdr:row>
      <xdr:rowOff>821</xdr:rowOff>
    </xdr:to>
    <xdr:pic>
      <xdr:nvPicPr>
        <xdr:cNvPr id="4" name="Image 3"/>
        <xdr:cNvPicPr>
          <a:picLocks noChangeAspect="1"/>
        </xdr:cNvPicPr>
      </xdr:nvPicPr>
      <xdr:blipFill rotWithShape="1">
        <a:blip xmlns:r="http://schemas.openxmlformats.org/officeDocument/2006/relationships" r:embed="rId3"/>
        <a:srcRect t="16929" r="84259" b="54943"/>
        <a:stretch/>
      </xdr:blipFill>
      <xdr:spPr>
        <a:xfrm>
          <a:off x="247650" y="200025"/>
          <a:ext cx="1314450" cy="13247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133350</xdr:colOff>
      <xdr:row>14</xdr:row>
      <xdr:rowOff>66675</xdr:rowOff>
    </xdr:from>
    <xdr:to>
      <xdr:col>13</xdr:col>
      <xdr:colOff>352425</xdr:colOff>
      <xdr:row>14</xdr:row>
      <xdr:rowOff>295275</xdr:rowOff>
    </xdr:to>
    <xdr:sp macro="" textlink="">
      <xdr:nvSpPr>
        <xdr:cNvPr id="3" name="Flèche vers le bas 2">
          <a:extLst>
            <a:ext uri="{FF2B5EF4-FFF2-40B4-BE49-F238E27FC236}">
              <a16:creationId xmlns:a16="http://schemas.microsoft.com/office/drawing/2014/main" id="{00000000-0008-0000-0300-000003000000}"/>
            </a:ext>
          </a:extLst>
        </xdr:cNvPr>
        <xdr:cNvSpPr/>
      </xdr:nvSpPr>
      <xdr:spPr>
        <a:xfrm>
          <a:off x="11753850" y="3714750"/>
          <a:ext cx="219075" cy="228600"/>
        </a:xfrm>
        <a:prstGeom prst="downArrow">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9</xdr:col>
      <xdr:colOff>323850</xdr:colOff>
      <xdr:row>50</xdr:row>
      <xdr:rowOff>0</xdr:rowOff>
    </xdr:from>
    <xdr:to>
      <xdr:col>10</xdr:col>
      <xdr:colOff>587782</xdr:colOff>
      <xdr:row>51</xdr:row>
      <xdr:rowOff>450134</xdr:rowOff>
    </xdr:to>
    <xdr:pic>
      <xdr:nvPicPr>
        <xdr:cNvPr id="4" name="Image 5" descr="C:\Users\omontout\Desktop\Accueil.jpg">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86900" y="19764375"/>
          <a:ext cx="978307" cy="1002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200025</xdr:rowOff>
    </xdr:from>
    <xdr:to>
      <xdr:col>2</xdr:col>
      <xdr:colOff>619125</xdr:colOff>
      <xdr:row>3</xdr:row>
      <xdr:rowOff>529988</xdr:rowOff>
    </xdr:to>
    <xdr:pic>
      <xdr:nvPicPr>
        <xdr:cNvPr id="5" name="Image 4"/>
        <xdr:cNvPicPr>
          <a:picLocks noChangeAspect="1"/>
        </xdr:cNvPicPr>
      </xdr:nvPicPr>
      <xdr:blipFill rotWithShape="1">
        <a:blip xmlns:r="http://schemas.openxmlformats.org/officeDocument/2006/relationships" r:embed="rId3"/>
        <a:srcRect t="16929" r="84259" b="54943"/>
        <a:stretch/>
      </xdr:blipFill>
      <xdr:spPr>
        <a:xfrm>
          <a:off x="228600" y="200025"/>
          <a:ext cx="1314450" cy="132056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0"/>
  <sheetViews>
    <sheetView tabSelected="1" zoomScaleNormal="100" workbookViewId="0">
      <selection activeCell="F9" sqref="F9"/>
    </sheetView>
  </sheetViews>
  <sheetFormatPr baseColWidth="10" defaultRowHeight="21" customHeight="1" x14ac:dyDescent="0.25"/>
  <cols>
    <col min="1" max="1" width="3.7109375" style="2" customWidth="1"/>
    <col min="2" max="2" width="6.5703125" style="2" customWidth="1"/>
    <col min="3" max="3" width="4.7109375" style="2" customWidth="1"/>
    <col min="4" max="5" width="11.42578125" style="2" customWidth="1"/>
    <col min="6" max="6" width="34.28515625" style="2" customWidth="1"/>
    <col min="7" max="11" width="11.42578125" style="2"/>
    <col min="12" max="12" width="17.42578125" style="2" customWidth="1"/>
    <col min="13" max="16384" width="11.42578125" style="2"/>
  </cols>
  <sheetData>
    <row r="1" spans="2:12" ht="16.5" customHeight="1" thickBot="1" x14ac:dyDescent="0.3"/>
    <row r="2" spans="2:12" ht="41.25" customHeight="1" x14ac:dyDescent="0.25">
      <c r="E2" s="130" t="s">
        <v>115</v>
      </c>
      <c r="F2" s="131"/>
      <c r="G2" s="131"/>
      <c r="H2" s="131"/>
      <c r="I2" s="131"/>
      <c r="J2" s="131"/>
      <c r="K2" s="131"/>
      <c r="L2" s="132"/>
    </row>
    <row r="3" spans="2:12" ht="41.25" customHeight="1" thickBot="1" x14ac:dyDescent="0.3">
      <c r="E3" s="133"/>
      <c r="F3" s="134"/>
      <c r="G3" s="134"/>
      <c r="H3" s="134"/>
      <c r="I3" s="134"/>
      <c r="J3" s="134"/>
      <c r="K3" s="134"/>
      <c r="L3" s="135"/>
    </row>
    <row r="4" spans="2:12" ht="21" customHeight="1" thickBot="1" x14ac:dyDescent="0.3"/>
    <row r="5" spans="2:12" ht="50.1" customHeight="1" thickBot="1" x14ac:dyDescent="0.3">
      <c r="B5" s="137" t="s">
        <v>120</v>
      </c>
      <c r="C5" s="138"/>
      <c r="D5" s="138"/>
      <c r="E5" s="138"/>
      <c r="F5" s="138"/>
      <c r="G5" s="138"/>
      <c r="H5" s="138"/>
      <c r="I5" s="138"/>
      <c r="J5" s="138"/>
      <c r="K5" s="138"/>
      <c r="L5" s="139"/>
    </row>
    <row r="7" spans="2:12" ht="21" customHeight="1" x14ac:dyDescent="0.25">
      <c r="B7" s="143" t="s">
        <v>68</v>
      </c>
      <c r="D7" s="136" t="s">
        <v>58</v>
      </c>
      <c r="E7" s="136"/>
      <c r="F7" s="136"/>
      <c r="G7" s="3"/>
      <c r="I7" s="148" t="s">
        <v>48</v>
      </c>
      <c r="J7" s="148"/>
      <c r="K7" s="148"/>
      <c r="L7" s="4"/>
    </row>
    <row r="8" spans="2:12" ht="21" customHeight="1" x14ac:dyDescent="0.25">
      <c r="B8" s="143"/>
      <c r="D8" s="146" t="s">
        <v>47</v>
      </c>
      <c r="E8" s="147"/>
      <c r="F8" s="107" t="s">
        <v>109</v>
      </c>
      <c r="G8" s="4"/>
      <c r="H8" s="4"/>
      <c r="I8" s="148"/>
      <c r="J8" s="148"/>
      <c r="K8" s="148"/>
      <c r="L8" s="4"/>
    </row>
    <row r="9" spans="2:12" ht="21" customHeight="1" x14ac:dyDescent="0.25">
      <c r="B9" s="143"/>
      <c r="D9" s="144" t="s">
        <v>43</v>
      </c>
      <c r="E9" s="145"/>
      <c r="F9" s="108" t="s">
        <v>119</v>
      </c>
      <c r="G9" s="4"/>
      <c r="H9" s="4"/>
      <c r="I9" s="148"/>
      <c r="J9" s="148"/>
      <c r="K9" s="148"/>
      <c r="L9" s="4"/>
    </row>
    <row r="10" spans="2:12" ht="21" customHeight="1" x14ac:dyDescent="0.25">
      <c r="B10" s="143"/>
      <c r="D10" s="144" t="s">
        <v>44</v>
      </c>
      <c r="E10" s="145"/>
      <c r="F10" s="109" t="s">
        <v>110</v>
      </c>
      <c r="G10" s="4"/>
      <c r="H10" s="4"/>
      <c r="I10" s="148"/>
      <c r="J10" s="148"/>
      <c r="K10" s="148"/>
      <c r="L10" s="4"/>
    </row>
    <row r="11" spans="2:12" ht="21" customHeight="1" x14ac:dyDescent="0.25">
      <c r="B11" s="143"/>
      <c r="D11" s="144" t="s">
        <v>45</v>
      </c>
      <c r="E11" s="145"/>
      <c r="F11" s="110" t="s">
        <v>96</v>
      </c>
      <c r="G11" s="4"/>
      <c r="H11" s="4"/>
      <c r="I11" s="148"/>
      <c r="J11" s="148"/>
      <c r="K11" s="148"/>
      <c r="L11" s="4"/>
    </row>
    <row r="12" spans="2:12" ht="21" customHeight="1" x14ac:dyDescent="0.25">
      <c r="B12" s="143"/>
      <c r="D12" s="144" t="s">
        <v>46</v>
      </c>
      <c r="E12" s="145"/>
      <c r="F12" s="110" t="s">
        <v>111</v>
      </c>
      <c r="G12" s="4"/>
      <c r="H12" s="4"/>
      <c r="I12" s="148"/>
      <c r="J12" s="148"/>
      <c r="K12" s="148"/>
      <c r="L12" s="4"/>
    </row>
    <row r="14" spans="2:12" ht="21" customHeight="1" thickBot="1" x14ac:dyDescent="0.3">
      <c r="B14" s="142" t="s">
        <v>108</v>
      </c>
      <c r="D14" s="160" t="s">
        <v>49</v>
      </c>
      <c r="E14" s="160"/>
      <c r="F14" s="160"/>
      <c r="G14" s="160"/>
      <c r="H14" s="160"/>
      <c r="I14" s="160"/>
      <c r="J14" s="160"/>
      <c r="K14" s="160"/>
      <c r="L14" s="161"/>
    </row>
    <row r="15" spans="2:12" ht="21" customHeight="1" thickBot="1" x14ac:dyDescent="0.3">
      <c r="B15" s="142"/>
      <c r="D15" s="76" t="s">
        <v>57</v>
      </c>
      <c r="E15" s="140" t="s">
        <v>50</v>
      </c>
      <c r="F15" s="141"/>
      <c r="G15" s="76" t="s">
        <v>51</v>
      </c>
      <c r="H15" s="76" t="s">
        <v>52</v>
      </c>
      <c r="I15" s="76" t="s">
        <v>53</v>
      </c>
      <c r="J15" s="76" t="s">
        <v>54</v>
      </c>
      <c r="K15" s="77" t="s">
        <v>55</v>
      </c>
      <c r="L15" s="78" t="s">
        <v>56</v>
      </c>
    </row>
    <row r="16" spans="2:12" ht="21" customHeight="1" thickBot="1" x14ac:dyDescent="0.3">
      <c r="B16" s="142"/>
      <c r="D16" s="16" t="s">
        <v>0</v>
      </c>
      <c r="E16" s="157" t="s">
        <v>59</v>
      </c>
      <c r="F16" s="158"/>
      <c r="G16" s="16" t="s">
        <v>62</v>
      </c>
      <c r="H16" s="16">
        <v>4</v>
      </c>
      <c r="I16" s="37" t="s">
        <v>65</v>
      </c>
      <c r="J16" s="37" t="s">
        <v>322</v>
      </c>
      <c r="K16" s="34" t="str">
        <f>IF(COUNTBLANK('EP1'!I38)=0,'EP1'!I38,"")</f>
        <v/>
      </c>
      <c r="L16" s="43" t="str">
        <f>IF(COUNTBLANK(K16)=0,K16*H16,"")</f>
        <v/>
      </c>
    </row>
    <row r="17" spans="2:12" ht="21" customHeight="1" thickBot="1" x14ac:dyDescent="0.3">
      <c r="B17" s="142"/>
      <c r="D17" s="159" t="s">
        <v>328</v>
      </c>
      <c r="E17" s="155" t="s">
        <v>60</v>
      </c>
      <c r="F17" s="156"/>
      <c r="G17" s="7" t="s">
        <v>63</v>
      </c>
      <c r="H17" s="7">
        <v>8</v>
      </c>
      <c r="I17" s="28"/>
      <c r="J17" s="28"/>
      <c r="K17" s="35" t="str">
        <f>IF(COUNTBLANK(K18:K19)=0,AVERAGE(K18,K19),"")</f>
        <v/>
      </c>
      <c r="L17" s="44" t="str">
        <f>IF(COUNTBLANK(K17)=0,K17*H17,"")</f>
        <v/>
      </c>
    </row>
    <row r="18" spans="2:12" ht="21" customHeight="1" x14ac:dyDescent="0.25">
      <c r="B18" s="142"/>
      <c r="D18" s="159"/>
      <c r="E18" s="153" t="s">
        <v>114</v>
      </c>
      <c r="F18" s="154"/>
      <c r="G18" s="27"/>
      <c r="H18" s="27">
        <v>4</v>
      </c>
      <c r="I18" s="27" t="s">
        <v>65</v>
      </c>
      <c r="J18" s="27" t="s">
        <v>323</v>
      </c>
      <c r="K18" s="74" t="str">
        <f>IF(COUNTBLANK(EP2A1!I114)=0,EP2A1!I114,"")</f>
        <v/>
      </c>
    </row>
    <row r="19" spans="2:12" ht="21" customHeight="1" thickBot="1" x14ac:dyDescent="0.3">
      <c r="B19" s="142"/>
      <c r="D19" s="159"/>
      <c r="E19" s="151" t="s">
        <v>66</v>
      </c>
      <c r="F19" s="152"/>
      <c r="G19" s="1"/>
      <c r="H19" s="1">
        <v>4</v>
      </c>
      <c r="I19" s="1" t="s">
        <v>65</v>
      </c>
      <c r="J19" s="1" t="s">
        <v>324</v>
      </c>
      <c r="K19" s="75" t="str">
        <f>IF(COUNTBLANK(EP2A2!I114)=0,EP2A2!I114,"")</f>
        <v/>
      </c>
    </row>
    <row r="20" spans="2:12" ht="21" customHeight="1" thickBot="1" x14ac:dyDescent="0.3">
      <c r="B20" s="142"/>
      <c r="D20" s="17" t="s">
        <v>1</v>
      </c>
      <c r="E20" s="149" t="s">
        <v>61</v>
      </c>
      <c r="F20" s="150"/>
      <c r="G20" s="17" t="s">
        <v>64</v>
      </c>
      <c r="H20" s="17">
        <v>2</v>
      </c>
      <c r="I20" s="38" t="s">
        <v>65</v>
      </c>
      <c r="J20" s="39" t="s">
        <v>322</v>
      </c>
      <c r="K20" s="36" t="str">
        <f>IF(COUNTBLANK('EP3'!I46)=0,'EP3'!I46,"")</f>
        <v/>
      </c>
      <c r="L20" s="45" t="str">
        <f>IF(COUNTBLANK(K20)=0,K20*H20,"")</f>
        <v/>
      </c>
    </row>
  </sheetData>
  <sheetProtection algorithmName="SHA-512" hashValue="jiB12s1F9thiO1ziBbtE3XRuPOa47NWdFzwTAXT/cKlEtZ5joFshzhCL8Oa7RA08kX7AAbckLEPeBY9G8pQcvA==" saltValue="4wrLeTFf0mHI4qxKCtxsWg==" spinCount="100000" sheet="1" objects="1" scenarios="1" selectLockedCells="1"/>
  <protectedRanges>
    <protectedRange sqref="F8:F12 I7" name="Plage1"/>
  </protectedRanges>
  <mergeCells count="19">
    <mergeCell ref="E16:F16"/>
    <mergeCell ref="D17:D19"/>
    <mergeCell ref="D14:L14"/>
    <mergeCell ref="E2:L3"/>
    <mergeCell ref="D7:F7"/>
    <mergeCell ref="B5:L5"/>
    <mergeCell ref="E15:F15"/>
    <mergeCell ref="B14:B20"/>
    <mergeCell ref="B7:B12"/>
    <mergeCell ref="D12:E12"/>
    <mergeCell ref="D11:E11"/>
    <mergeCell ref="D10:E10"/>
    <mergeCell ref="D9:E9"/>
    <mergeCell ref="D8:E8"/>
    <mergeCell ref="I7:K12"/>
    <mergeCell ref="E20:F20"/>
    <mergeCell ref="E19:F19"/>
    <mergeCell ref="E18:F18"/>
    <mergeCell ref="E17:F17"/>
  </mergeCells>
  <pageMargins left="0.51181102362204722" right="0.51181102362204722" top="0.39370078740157483" bottom="0.39370078740157483" header="0.31496062992125984" footer="0.31496062992125984"/>
  <pageSetup paperSize="9" scale="83" orientation="landscape" r:id="rId1"/>
  <ignoredErrors>
    <ignoredError sqref="K17" formulaRang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U51"/>
  <sheetViews>
    <sheetView topLeftCell="A38" zoomScale="85" zoomScaleNormal="85" workbookViewId="0">
      <selection activeCell="B42" sqref="B42:E42"/>
    </sheetView>
  </sheetViews>
  <sheetFormatPr baseColWidth="10" defaultRowHeight="21" customHeight="1" x14ac:dyDescent="0.25"/>
  <cols>
    <col min="1" max="1" width="3.7109375" style="2" customWidth="1"/>
    <col min="2" max="2" width="10.140625" style="2" customWidth="1"/>
    <col min="3" max="3" width="10.28515625" style="2" customWidth="1"/>
    <col min="4" max="4" width="14.7109375" style="2" customWidth="1"/>
    <col min="5" max="5" width="25.7109375" style="2" customWidth="1"/>
    <col min="6" max="6" width="13.7109375" style="2" customWidth="1"/>
    <col min="7" max="7" width="37.7109375" style="2" customWidth="1"/>
    <col min="8" max="12" width="10.7109375" style="2" customWidth="1"/>
    <col min="13" max="13" width="4.7109375" style="2" customWidth="1"/>
    <col min="14" max="14" width="5.7109375" style="2" customWidth="1"/>
    <col min="15" max="15" width="4.7109375" style="2" hidden="1" customWidth="1"/>
    <col min="16" max="21" width="12.5703125" style="6" hidden="1" customWidth="1"/>
    <col min="22" max="16384" width="11.42578125" style="2"/>
  </cols>
  <sheetData>
    <row r="1" spans="2:21" ht="16.5" customHeight="1" thickBot="1" x14ac:dyDescent="0.3"/>
    <row r="2" spans="2:21" ht="42" customHeight="1" thickBot="1" x14ac:dyDescent="0.3">
      <c r="D2" s="225" t="s">
        <v>120</v>
      </c>
      <c r="E2" s="226"/>
      <c r="F2" s="226"/>
      <c r="G2" s="226"/>
      <c r="H2" s="226"/>
      <c r="I2" s="226"/>
      <c r="J2" s="226"/>
      <c r="K2" s="226"/>
      <c r="L2" s="226"/>
      <c r="M2" s="226"/>
      <c r="N2" s="227"/>
    </row>
    <row r="3" spans="2:21" ht="20.100000000000001" customHeight="1" thickBot="1" x14ac:dyDescent="0.3"/>
    <row r="4" spans="2:21" ht="42" customHeight="1" thickBot="1" x14ac:dyDescent="0.3">
      <c r="D4" s="222" t="s">
        <v>69</v>
      </c>
      <c r="E4" s="223"/>
      <c r="F4" s="223"/>
      <c r="G4" s="223"/>
      <c r="H4" s="223"/>
      <c r="I4" s="223"/>
      <c r="J4" s="223"/>
      <c r="K4" s="223"/>
      <c r="L4" s="223"/>
      <c r="M4" s="223"/>
      <c r="N4" s="224"/>
    </row>
    <row r="5" spans="2:21" ht="21" customHeight="1" x14ac:dyDescent="0.25">
      <c r="N5" s="21"/>
    </row>
    <row r="6" spans="2:21" ht="21" customHeight="1" x14ac:dyDescent="0.25">
      <c r="B6" s="136" t="s">
        <v>58</v>
      </c>
      <c r="C6" s="136"/>
      <c r="D6" s="136"/>
      <c r="E6" s="136"/>
      <c r="F6" s="3"/>
      <c r="G6" s="8" t="s">
        <v>70</v>
      </c>
      <c r="H6" s="235"/>
      <c r="I6" s="235"/>
      <c r="J6" s="235"/>
      <c r="K6" s="235"/>
      <c r="L6" s="235"/>
      <c r="M6" s="235"/>
      <c r="N6" s="235"/>
    </row>
    <row r="7" spans="2:21" ht="21" customHeight="1" x14ac:dyDescent="0.25">
      <c r="B7" s="146" t="s">
        <v>47</v>
      </c>
      <c r="C7" s="147"/>
      <c r="D7" s="164" t="str">
        <f>IF(COUNTBLANK(Evaluation!F8)=0,Evaluation!F8,"")</f>
        <v>ACAD1</v>
      </c>
      <c r="E7" s="165"/>
      <c r="G7" s="232" t="s">
        <v>84</v>
      </c>
      <c r="H7" s="236"/>
      <c r="I7" s="236"/>
      <c r="J7" s="236"/>
      <c r="K7" s="236"/>
      <c r="L7" s="236"/>
      <c r="M7" s="236"/>
      <c r="N7" s="236"/>
    </row>
    <row r="8" spans="2:21" ht="21" customHeight="1" x14ac:dyDescent="0.25">
      <c r="B8" s="144" t="s">
        <v>43</v>
      </c>
      <c r="C8" s="145"/>
      <c r="D8" s="164" t="str">
        <f>IF(COUNTBLANK(Evaluation!F9)=0,Evaluation!F9,"")</f>
        <v>ÉTAB1</v>
      </c>
      <c r="E8" s="165"/>
      <c r="G8" s="233"/>
      <c r="H8" s="236"/>
      <c r="I8" s="236"/>
      <c r="J8" s="236"/>
      <c r="K8" s="236"/>
      <c r="L8" s="236"/>
      <c r="M8" s="236"/>
      <c r="N8" s="236"/>
    </row>
    <row r="9" spans="2:21" ht="21" customHeight="1" x14ac:dyDescent="0.25">
      <c r="B9" s="144" t="s">
        <v>44</v>
      </c>
      <c r="C9" s="145"/>
      <c r="D9" s="164" t="str">
        <f>IF(COUNTBLANK(Evaluation!F10)=0,Evaluation!F10,"")</f>
        <v>20..</v>
      </c>
      <c r="E9" s="165"/>
      <c r="G9" s="233"/>
      <c r="H9" s="236"/>
      <c r="I9" s="236"/>
      <c r="J9" s="236"/>
      <c r="K9" s="236"/>
      <c r="L9" s="236"/>
      <c r="M9" s="236"/>
      <c r="N9" s="236"/>
    </row>
    <row r="10" spans="2:21" ht="21" customHeight="1" x14ac:dyDescent="0.25">
      <c r="B10" s="144" t="s">
        <v>45</v>
      </c>
      <c r="C10" s="145"/>
      <c r="D10" s="162" t="str">
        <f>IF(COUNTBLANK(Evaluation!F11)=0,Evaluation!F11,"")</f>
        <v>CANDIDAT1</v>
      </c>
      <c r="E10" s="163"/>
      <c r="G10" s="233"/>
      <c r="H10" s="236"/>
      <c r="I10" s="236"/>
      <c r="J10" s="236"/>
      <c r="K10" s="236"/>
      <c r="L10" s="236"/>
      <c r="M10" s="236"/>
      <c r="N10" s="236"/>
    </row>
    <row r="11" spans="2:21" ht="21" customHeight="1" x14ac:dyDescent="0.25">
      <c r="B11" s="144" t="s">
        <v>46</v>
      </c>
      <c r="C11" s="145"/>
      <c r="D11" s="162" t="str">
        <f>IF(COUNTBLANK(Evaluation!F12)=0,Evaluation!F12,"")</f>
        <v>ÉLÈVE1</v>
      </c>
      <c r="E11" s="163"/>
      <c r="G11" s="234"/>
      <c r="H11" s="236"/>
      <c r="I11" s="236"/>
      <c r="J11" s="236"/>
      <c r="K11" s="236"/>
      <c r="L11" s="236"/>
      <c r="M11" s="236"/>
      <c r="N11" s="236"/>
    </row>
    <row r="12" spans="2:21" ht="21" customHeight="1" thickBot="1" x14ac:dyDescent="0.3">
      <c r="R12" s="4"/>
    </row>
    <row r="13" spans="2:21" ht="28.5" customHeight="1" thickBot="1" x14ac:dyDescent="0.3">
      <c r="B13" s="166" t="s">
        <v>71</v>
      </c>
      <c r="C13" s="167"/>
      <c r="D13" s="167"/>
      <c r="E13" s="168"/>
      <c r="F13" s="166" t="s">
        <v>72</v>
      </c>
      <c r="G13" s="168"/>
      <c r="H13" s="180" t="s">
        <v>73</v>
      </c>
      <c r="I13" s="181"/>
      <c r="J13" s="181"/>
      <c r="K13" s="181"/>
      <c r="L13" s="182"/>
      <c r="M13" s="190" t="s">
        <v>90</v>
      </c>
      <c r="N13" s="191"/>
    </row>
    <row r="14" spans="2:21" ht="15.75" customHeight="1" x14ac:dyDescent="0.25">
      <c r="B14" s="169"/>
      <c r="C14" s="170"/>
      <c r="D14" s="170"/>
      <c r="E14" s="171"/>
      <c r="F14" s="169"/>
      <c r="G14" s="171"/>
      <c r="H14" s="13" t="s">
        <v>74</v>
      </c>
      <c r="I14" s="58">
        <v>0</v>
      </c>
      <c r="J14" s="25" t="s">
        <v>75</v>
      </c>
      <c r="K14" s="14" t="s">
        <v>76</v>
      </c>
      <c r="L14" s="15" t="s">
        <v>77</v>
      </c>
      <c r="M14" s="192"/>
      <c r="N14" s="193"/>
    </row>
    <row r="15" spans="2:21" ht="25.5" customHeight="1" thickBot="1" x14ac:dyDescent="0.3">
      <c r="B15" s="172"/>
      <c r="C15" s="173"/>
      <c r="D15" s="173"/>
      <c r="E15" s="174"/>
      <c r="F15" s="172"/>
      <c r="G15" s="174"/>
      <c r="H15" s="9" t="s">
        <v>78</v>
      </c>
      <c r="I15" s="12" t="s">
        <v>79</v>
      </c>
      <c r="J15" s="26" t="s">
        <v>80</v>
      </c>
      <c r="K15" s="11" t="s">
        <v>81</v>
      </c>
      <c r="L15" s="10" t="s">
        <v>82</v>
      </c>
      <c r="M15" s="194"/>
      <c r="N15" s="195"/>
      <c r="P15" s="59" t="s">
        <v>104</v>
      </c>
      <c r="Q15" s="60" t="s">
        <v>105</v>
      </c>
      <c r="R15" s="59" t="s">
        <v>94</v>
      </c>
      <c r="S15" s="59" t="s">
        <v>92</v>
      </c>
      <c r="T15" s="59" t="s">
        <v>93</v>
      </c>
      <c r="U15" s="59" t="s">
        <v>106</v>
      </c>
    </row>
    <row r="16" spans="2:21" ht="21" customHeight="1" thickBot="1" x14ac:dyDescent="0.3">
      <c r="B16" s="183" t="s">
        <v>2</v>
      </c>
      <c r="C16" s="184"/>
      <c r="D16" s="184"/>
      <c r="E16" s="184"/>
      <c r="F16" s="184"/>
      <c r="G16" s="184"/>
      <c r="H16" s="89" t="str">
        <f>IF((R17+R18+R19)/(P17+P18+P19)&lt;0.5,"?","")</f>
        <v/>
      </c>
      <c r="I16" s="30"/>
      <c r="J16" s="30"/>
      <c r="K16" s="30"/>
      <c r="L16" s="30"/>
      <c r="M16" s="30"/>
      <c r="N16" s="105">
        <f>P16</f>
        <v>0.3</v>
      </c>
      <c r="O16" s="63">
        <f>SUM(N17:N19)</f>
        <v>1</v>
      </c>
      <c r="P16" s="42">
        <f>SUM(P17:P19)/100</f>
        <v>0.3</v>
      </c>
      <c r="Q16" s="42"/>
      <c r="R16" s="5"/>
      <c r="S16" s="5"/>
      <c r="T16" s="40">
        <f>SUM(T17:T32)</f>
        <v>0</v>
      </c>
      <c r="U16" s="40">
        <f>SUM(U17:U32)</f>
        <v>20</v>
      </c>
    </row>
    <row r="17" spans="2:21" ht="21" customHeight="1" x14ac:dyDescent="0.25">
      <c r="B17" s="52" t="s">
        <v>16</v>
      </c>
      <c r="C17" s="175" t="s">
        <v>3</v>
      </c>
      <c r="D17" s="176"/>
      <c r="E17" s="177"/>
      <c r="F17" s="178" t="s">
        <v>123</v>
      </c>
      <c r="G17" s="179"/>
      <c r="H17" s="111"/>
      <c r="I17" s="112"/>
      <c r="J17" s="113"/>
      <c r="K17" s="113"/>
      <c r="L17" s="113"/>
      <c r="M17" s="20" t="str">
        <f>IF(COUNTBLANK(H17:L17)=4,"","&lt;")</f>
        <v>&lt;</v>
      </c>
      <c r="N17" s="62">
        <f>P17/O19</f>
        <v>0.6</v>
      </c>
      <c r="O17" s="3"/>
      <c r="P17" s="32">
        <v>18</v>
      </c>
      <c r="Q17" s="40">
        <f>20*P16</f>
        <v>6</v>
      </c>
      <c r="R17" s="5">
        <f>IF(ISBLANK(H17),P17,0)</f>
        <v>18</v>
      </c>
      <c r="S17" s="41">
        <f>IF(I17="x",0,IF(J17="x",1/3,IF(K17="x",2/3,IF(L17="x",1)))*R17)</f>
        <v>0</v>
      </c>
      <c r="T17" s="40">
        <f>IF(SUM(R17:R19)=0,0,SUM(S17:S19)/SUM(R17:R19)*Q17)</f>
        <v>0</v>
      </c>
      <c r="U17" s="40">
        <f>IF(SUM(R17:R19)=0,0,Q17)</f>
        <v>6</v>
      </c>
    </row>
    <row r="18" spans="2:21" ht="21" customHeight="1" x14ac:dyDescent="0.25">
      <c r="B18" s="187" t="s">
        <v>17</v>
      </c>
      <c r="C18" s="215" t="s">
        <v>4</v>
      </c>
      <c r="D18" s="216"/>
      <c r="E18" s="217"/>
      <c r="F18" s="178" t="s">
        <v>5</v>
      </c>
      <c r="G18" s="179"/>
      <c r="H18" s="114"/>
      <c r="I18" s="115"/>
      <c r="J18" s="116"/>
      <c r="K18" s="116"/>
      <c r="L18" s="116"/>
      <c r="M18" s="20" t="str">
        <f t="shared" ref="M18:M32" si="0">IF(COUNTBLANK(H18:L18)=4,"","&lt;")</f>
        <v>&lt;</v>
      </c>
      <c r="N18" s="62">
        <f>P18/O19</f>
        <v>0.2</v>
      </c>
      <c r="O18" s="3"/>
      <c r="P18" s="32">
        <v>6</v>
      </c>
      <c r="Q18" s="5"/>
      <c r="R18" s="5">
        <f>IF(ISBLANK(H18),P18,0)</f>
        <v>6</v>
      </c>
      <c r="S18" s="5">
        <f>IF(I18="x",0,IF(J18="x",1/3,IF(K18="x",2/3,IF(L18="x",1)))*R18)</f>
        <v>0</v>
      </c>
      <c r="T18" s="5"/>
      <c r="U18" s="5"/>
    </row>
    <row r="19" spans="2:21" ht="21" customHeight="1" thickBot="1" x14ac:dyDescent="0.3">
      <c r="B19" s="188"/>
      <c r="C19" s="218"/>
      <c r="D19" s="219"/>
      <c r="E19" s="220"/>
      <c r="F19" s="178" t="s">
        <v>6</v>
      </c>
      <c r="G19" s="179"/>
      <c r="H19" s="117"/>
      <c r="I19" s="118"/>
      <c r="J19" s="119"/>
      <c r="K19" s="119"/>
      <c r="L19" s="119"/>
      <c r="M19" s="20" t="str">
        <f t="shared" si="0"/>
        <v>&lt;</v>
      </c>
      <c r="N19" s="62">
        <f>P19/O19</f>
        <v>0.2</v>
      </c>
      <c r="O19" s="61">
        <f>SUM(P17:P19)</f>
        <v>30</v>
      </c>
      <c r="P19" s="32">
        <v>6</v>
      </c>
      <c r="Q19" s="5"/>
      <c r="R19" s="5">
        <f>IF(ISBLANK(H19),P19,0)</f>
        <v>6</v>
      </c>
      <c r="S19" s="5">
        <f>IF(I19="x",0,IF(J19="x",1/3,IF(K19="x",2/3,IF(L19="x",1)))*R19)</f>
        <v>0</v>
      </c>
      <c r="T19" s="5"/>
      <c r="U19" s="5"/>
    </row>
    <row r="20" spans="2:21" ht="21" customHeight="1" thickBot="1" x14ac:dyDescent="0.3">
      <c r="B20" s="185" t="s">
        <v>7</v>
      </c>
      <c r="C20" s="186"/>
      <c r="D20" s="186"/>
      <c r="E20" s="186"/>
      <c r="F20" s="186"/>
      <c r="G20" s="186"/>
      <c r="H20" s="90"/>
      <c r="I20" s="94"/>
      <c r="J20" s="94"/>
      <c r="K20" s="94"/>
      <c r="L20" s="94"/>
      <c r="M20" s="33"/>
      <c r="N20" s="106">
        <f>P20</f>
        <v>0.3</v>
      </c>
      <c r="O20" s="63">
        <f>SUM(N21:N26)</f>
        <v>1</v>
      </c>
      <c r="P20" s="42">
        <f>SUM(P21:P26)/100</f>
        <v>0.3</v>
      </c>
      <c r="Q20" s="42"/>
      <c r="R20" s="5"/>
      <c r="S20" s="5"/>
      <c r="T20" s="5"/>
      <c r="U20" s="5"/>
    </row>
    <row r="21" spans="2:21" ht="21" customHeight="1" x14ac:dyDescent="0.25">
      <c r="B21" s="187" t="s">
        <v>18</v>
      </c>
      <c r="C21" s="215" t="s">
        <v>8</v>
      </c>
      <c r="D21" s="216"/>
      <c r="E21" s="217"/>
      <c r="F21" s="178" t="s">
        <v>10</v>
      </c>
      <c r="G21" s="179"/>
      <c r="H21" s="111"/>
      <c r="I21" s="115"/>
      <c r="J21" s="116"/>
      <c r="K21" s="116"/>
      <c r="L21" s="116"/>
      <c r="M21" s="93" t="str">
        <f t="shared" si="0"/>
        <v>&lt;</v>
      </c>
      <c r="N21" s="62">
        <f>P21/O26</f>
        <v>0.16666666666666666</v>
      </c>
      <c r="O21" s="61"/>
      <c r="P21" s="32">
        <v>5</v>
      </c>
      <c r="Q21" s="40">
        <f>20*P20</f>
        <v>6</v>
      </c>
      <c r="R21" s="5">
        <f t="shared" ref="R21:R26" si="1">IF(ISBLANK(H21),P21,0)</f>
        <v>5</v>
      </c>
      <c r="S21" s="5">
        <f t="shared" ref="S21:S26" si="2">IF(I21="x",0,IF(J21="x",1/3,IF(K21="x",2/3,IF(L21="x",1)))*R21)</f>
        <v>0</v>
      </c>
      <c r="T21" s="40">
        <f>IF(SUM(R21:R26)=0,0,SUM(S21:S26)/SUM(R21:R26)*Q21)</f>
        <v>0</v>
      </c>
      <c r="U21" s="40">
        <f>IF(SUM(R21:R26)=0,0,Q21)</f>
        <v>6</v>
      </c>
    </row>
    <row r="22" spans="2:21" ht="21" customHeight="1" x14ac:dyDescent="0.25">
      <c r="B22" s="204"/>
      <c r="C22" s="237"/>
      <c r="D22" s="238"/>
      <c r="E22" s="239"/>
      <c r="F22" s="178" t="s">
        <v>9</v>
      </c>
      <c r="G22" s="179"/>
      <c r="H22" s="114"/>
      <c r="I22" s="115"/>
      <c r="J22" s="116"/>
      <c r="K22" s="116"/>
      <c r="L22" s="116"/>
      <c r="M22" s="93" t="str">
        <f t="shared" si="0"/>
        <v>&lt;</v>
      </c>
      <c r="N22" s="62">
        <f>P22/O26</f>
        <v>0.16666666666666666</v>
      </c>
      <c r="O22" s="61"/>
      <c r="P22" s="32">
        <v>5</v>
      </c>
      <c r="Q22" s="5"/>
      <c r="R22" s="5">
        <f t="shared" si="1"/>
        <v>5</v>
      </c>
      <c r="S22" s="5">
        <f t="shared" si="2"/>
        <v>0</v>
      </c>
      <c r="T22" s="5"/>
      <c r="U22" s="5"/>
    </row>
    <row r="23" spans="2:21" ht="21" customHeight="1" x14ac:dyDescent="0.25">
      <c r="B23" s="204"/>
      <c r="C23" s="237"/>
      <c r="D23" s="238"/>
      <c r="E23" s="239"/>
      <c r="F23" s="178" t="s">
        <v>121</v>
      </c>
      <c r="G23" s="179"/>
      <c r="H23" s="114"/>
      <c r="I23" s="115"/>
      <c r="J23" s="116"/>
      <c r="K23" s="116"/>
      <c r="L23" s="116"/>
      <c r="M23" s="93" t="str">
        <f t="shared" si="0"/>
        <v>&lt;</v>
      </c>
      <c r="N23" s="62">
        <f>P23/O26</f>
        <v>0.13333333333333333</v>
      </c>
      <c r="O23" s="61"/>
      <c r="P23" s="32">
        <v>4</v>
      </c>
      <c r="Q23" s="5"/>
      <c r="R23" s="5">
        <f t="shared" si="1"/>
        <v>4</v>
      </c>
      <c r="S23" s="5">
        <f t="shared" si="2"/>
        <v>0</v>
      </c>
      <c r="T23" s="5"/>
      <c r="U23" s="5"/>
    </row>
    <row r="24" spans="2:21" ht="21" customHeight="1" x14ac:dyDescent="0.25">
      <c r="B24" s="188"/>
      <c r="C24" s="218"/>
      <c r="D24" s="219"/>
      <c r="E24" s="220"/>
      <c r="F24" s="178" t="s">
        <v>122</v>
      </c>
      <c r="G24" s="179"/>
      <c r="H24" s="114"/>
      <c r="I24" s="115"/>
      <c r="J24" s="116"/>
      <c r="K24" s="116"/>
      <c r="L24" s="116"/>
      <c r="M24" s="93" t="str">
        <f t="shared" si="0"/>
        <v>&lt;</v>
      </c>
      <c r="N24" s="62">
        <f>P24/O26</f>
        <v>0.13333333333333333</v>
      </c>
      <c r="P24" s="32">
        <v>4</v>
      </c>
      <c r="Q24" s="5"/>
      <c r="R24" s="5">
        <f t="shared" si="1"/>
        <v>4</v>
      </c>
      <c r="S24" s="5">
        <f t="shared" si="2"/>
        <v>0</v>
      </c>
      <c r="T24" s="5"/>
      <c r="U24" s="5"/>
    </row>
    <row r="25" spans="2:21" ht="21" customHeight="1" x14ac:dyDescent="0.25">
      <c r="B25" s="187" t="s">
        <v>124</v>
      </c>
      <c r="C25" s="215" t="s">
        <v>125</v>
      </c>
      <c r="D25" s="216"/>
      <c r="E25" s="217"/>
      <c r="F25" s="178" t="s">
        <v>126</v>
      </c>
      <c r="G25" s="221"/>
      <c r="H25" s="114"/>
      <c r="I25" s="115"/>
      <c r="J25" s="116"/>
      <c r="K25" s="116"/>
      <c r="L25" s="116"/>
      <c r="M25" s="93" t="str">
        <f>IF(COUNTBLANK(H25:L25)=4,"","&lt;")</f>
        <v>&lt;</v>
      </c>
      <c r="N25" s="62">
        <f>P25/O26</f>
        <v>0.2</v>
      </c>
      <c r="O25" s="61"/>
      <c r="P25" s="32">
        <v>6</v>
      </c>
      <c r="Q25" s="5"/>
      <c r="R25" s="5">
        <f t="shared" si="1"/>
        <v>6</v>
      </c>
      <c r="S25" s="5">
        <f t="shared" si="2"/>
        <v>0</v>
      </c>
      <c r="T25" s="5"/>
      <c r="U25" s="5"/>
    </row>
    <row r="26" spans="2:21" ht="21" customHeight="1" thickBot="1" x14ac:dyDescent="0.3">
      <c r="B26" s="188"/>
      <c r="C26" s="218"/>
      <c r="D26" s="219"/>
      <c r="E26" s="220"/>
      <c r="F26" s="178" t="s">
        <v>127</v>
      </c>
      <c r="G26" s="221"/>
      <c r="H26" s="117"/>
      <c r="I26" s="115"/>
      <c r="J26" s="116"/>
      <c r="K26" s="116"/>
      <c r="L26" s="116"/>
      <c r="M26" s="93" t="str">
        <f>IF(COUNTBLANK(H26:L26)=4,"","&lt;")</f>
        <v>&lt;</v>
      </c>
      <c r="N26" s="62">
        <f>P26/O26</f>
        <v>0.2</v>
      </c>
      <c r="O26" s="61">
        <f>SUM(P21:P26)</f>
        <v>30</v>
      </c>
      <c r="P26" s="32">
        <v>6</v>
      </c>
      <c r="Q26" s="5"/>
      <c r="R26" s="5">
        <f t="shared" si="1"/>
        <v>6</v>
      </c>
      <c r="S26" s="5">
        <f t="shared" si="2"/>
        <v>0</v>
      </c>
      <c r="T26" s="5"/>
      <c r="U26" s="5"/>
    </row>
    <row r="27" spans="2:21" ht="21" customHeight="1" thickBot="1" x14ac:dyDescent="0.3">
      <c r="B27" s="185" t="s">
        <v>128</v>
      </c>
      <c r="C27" s="186"/>
      <c r="D27" s="186"/>
      <c r="E27" s="186"/>
      <c r="F27" s="186"/>
      <c r="G27" s="186"/>
      <c r="H27" s="90" t="str">
        <f>IF((R28+R29+R30+R31+R32)/(P28+P29+P30+P31+P32)&lt;0.5,"?","")</f>
        <v/>
      </c>
      <c r="I27" s="95"/>
      <c r="J27" s="95"/>
      <c r="K27" s="95"/>
      <c r="L27" s="95"/>
      <c r="M27" s="33"/>
      <c r="N27" s="106">
        <f>P27</f>
        <v>0.4</v>
      </c>
      <c r="O27" s="63">
        <f>SUM(N28:N32)</f>
        <v>1</v>
      </c>
      <c r="P27" s="42">
        <f>SUM(P28:P32)/100</f>
        <v>0.4</v>
      </c>
      <c r="Q27" s="42"/>
      <c r="R27" s="5"/>
      <c r="S27" s="5"/>
      <c r="T27" s="5"/>
      <c r="U27" s="5"/>
    </row>
    <row r="28" spans="2:21" ht="21" customHeight="1" x14ac:dyDescent="0.25">
      <c r="B28" s="205" t="s">
        <v>19</v>
      </c>
      <c r="C28" s="215" t="s">
        <v>129</v>
      </c>
      <c r="D28" s="216"/>
      <c r="E28" s="217"/>
      <c r="F28" s="178" t="s">
        <v>131</v>
      </c>
      <c r="G28" s="179"/>
      <c r="H28" s="111"/>
      <c r="I28" s="115"/>
      <c r="J28" s="116"/>
      <c r="K28" s="116"/>
      <c r="L28" s="116"/>
      <c r="M28" s="20" t="str">
        <f t="shared" si="0"/>
        <v>&lt;</v>
      </c>
      <c r="N28" s="62">
        <f>P28/O32</f>
        <v>0.17499999999999999</v>
      </c>
      <c r="O28" s="61"/>
      <c r="P28" s="32">
        <v>7</v>
      </c>
      <c r="Q28" s="5">
        <f>20*P27</f>
        <v>8</v>
      </c>
      <c r="R28" s="5">
        <f>IF(ISBLANK(H28),P28,0)</f>
        <v>7</v>
      </c>
      <c r="S28" s="5">
        <f>IF(I28="x",0,IF(J28="x",1/3,IF(K28="x",2/3,IF(L28="x",1)))*R28)</f>
        <v>0</v>
      </c>
      <c r="T28" s="40">
        <f>IF(SUM(R28:R32)=0,0,SUM(S28:S32)/SUM(R28:R32)*Q28)</f>
        <v>0</v>
      </c>
      <c r="U28" s="40">
        <f>IF(SUM(R28:R32)=0,0,Q28)</f>
        <v>8</v>
      </c>
    </row>
    <row r="29" spans="2:21" ht="21" customHeight="1" x14ac:dyDescent="0.25">
      <c r="B29" s="205"/>
      <c r="C29" s="237"/>
      <c r="D29" s="238"/>
      <c r="E29" s="239"/>
      <c r="F29" s="178" t="s">
        <v>132</v>
      </c>
      <c r="G29" s="221"/>
      <c r="H29" s="120"/>
      <c r="I29" s="115"/>
      <c r="J29" s="116"/>
      <c r="K29" s="116"/>
      <c r="L29" s="116"/>
      <c r="M29" s="20" t="str">
        <f t="shared" si="0"/>
        <v>&lt;</v>
      </c>
      <c r="N29" s="62">
        <f>P29/O32</f>
        <v>0.17499999999999999</v>
      </c>
      <c r="O29" s="61"/>
      <c r="P29" s="32">
        <v>7</v>
      </c>
      <c r="Q29" s="5"/>
      <c r="R29" s="5">
        <f>IF(ISBLANK(H29),P29,0)</f>
        <v>7</v>
      </c>
      <c r="S29" s="5">
        <f>IF(I29="x",0,IF(J29="x",1/3,IF(K29="x",2/3,IF(L29="x",1)))*R29)</f>
        <v>0</v>
      </c>
      <c r="T29" s="40"/>
      <c r="U29" s="40"/>
    </row>
    <row r="30" spans="2:21" ht="21" customHeight="1" x14ac:dyDescent="0.25">
      <c r="B30" s="205"/>
      <c r="C30" s="218"/>
      <c r="D30" s="219"/>
      <c r="E30" s="220"/>
      <c r="F30" s="178" t="s">
        <v>133</v>
      </c>
      <c r="G30" s="179"/>
      <c r="H30" s="114"/>
      <c r="I30" s="115"/>
      <c r="J30" s="116"/>
      <c r="K30" s="116"/>
      <c r="L30" s="116"/>
      <c r="M30" s="20" t="str">
        <f t="shared" si="0"/>
        <v>&lt;</v>
      </c>
      <c r="N30" s="62">
        <f>P30/O32</f>
        <v>0.15</v>
      </c>
      <c r="O30" s="61"/>
      <c r="P30" s="32">
        <v>6</v>
      </c>
      <c r="Q30" s="5"/>
      <c r="R30" s="5">
        <f>IF(ISBLANK(H30),P30,0)</f>
        <v>6</v>
      </c>
      <c r="S30" s="5">
        <f>IF(I30="x",0,IF(J30="x",1/3,IF(K30="x",2/3,IF(L30="x",1)))*R30)</f>
        <v>0</v>
      </c>
      <c r="T30" s="5"/>
      <c r="U30" s="5"/>
    </row>
    <row r="31" spans="2:21" ht="21" customHeight="1" x14ac:dyDescent="0.25">
      <c r="B31" s="187" t="s">
        <v>20</v>
      </c>
      <c r="C31" s="215" t="s">
        <v>130</v>
      </c>
      <c r="D31" s="216"/>
      <c r="E31" s="217"/>
      <c r="F31" s="178" t="s">
        <v>134</v>
      </c>
      <c r="G31" s="179"/>
      <c r="H31" s="114"/>
      <c r="I31" s="115"/>
      <c r="J31" s="116"/>
      <c r="K31" s="116"/>
      <c r="L31" s="116"/>
      <c r="M31" s="20" t="str">
        <f t="shared" si="0"/>
        <v>&lt;</v>
      </c>
      <c r="N31" s="62">
        <f>P31/O32</f>
        <v>0.25</v>
      </c>
      <c r="O31" s="61"/>
      <c r="P31" s="32">
        <v>10</v>
      </c>
      <c r="Q31" s="5"/>
      <c r="R31" s="5">
        <f>IF(ISBLANK(H31),P31,0)</f>
        <v>10</v>
      </c>
      <c r="S31" s="5">
        <f>IF(I31="x",0,IF(J31="x",1/3,IF(K31="x",2/3,IF(L31="x",1)))*R31)</f>
        <v>0</v>
      </c>
      <c r="T31" s="5"/>
      <c r="U31" s="5"/>
    </row>
    <row r="32" spans="2:21" ht="21" customHeight="1" thickBot="1" x14ac:dyDescent="0.3">
      <c r="B32" s="188"/>
      <c r="C32" s="218"/>
      <c r="D32" s="219"/>
      <c r="E32" s="220"/>
      <c r="F32" s="178" t="s">
        <v>135</v>
      </c>
      <c r="G32" s="179"/>
      <c r="H32" s="117"/>
      <c r="I32" s="115"/>
      <c r="J32" s="116"/>
      <c r="K32" s="116"/>
      <c r="L32" s="116"/>
      <c r="M32" s="20" t="str">
        <f t="shared" si="0"/>
        <v>&lt;</v>
      </c>
      <c r="N32" s="62">
        <f>P32/O32</f>
        <v>0.25</v>
      </c>
      <c r="O32" s="61">
        <f>SUM(P28:P32)</f>
        <v>40</v>
      </c>
      <c r="P32" s="32">
        <v>10</v>
      </c>
      <c r="Q32" s="5"/>
      <c r="R32" s="5">
        <f>IF(ISBLANK(H32),P32,0)</f>
        <v>10</v>
      </c>
      <c r="S32" s="5">
        <f>IF(I32="x",0,IF(J32="x",1/3,IF(K32="x",2/3,IF(L32="x",1)))*R32)</f>
        <v>0</v>
      </c>
      <c r="T32" s="5"/>
      <c r="U32" s="5"/>
    </row>
    <row r="33" spans="2:15" ht="21" customHeight="1" thickBot="1" x14ac:dyDescent="0.3">
      <c r="B33" s="22"/>
      <c r="C33" s="23"/>
      <c r="D33" s="23"/>
      <c r="E33" s="23"/>
      <c r="F33" s="23"/>
      <c r="G33" s="23"/>
      <c r="H33" s="22"/>
      <c r="I33" s="22"/>
      <c r="J33" s="22"/>
      <c r="K33" s="22"/>
      <c r="L33" s="22"/>
      <c r="M33" s="46" t="str">
        <f>IF(COUNTBLANK(M17:M32)=16,"","!")</f>
        <v>!</v>
      </c>
      <c r="N33" s="3"/>
      <c r="O33" s="3"/>
    </row>
    <row r="34" spans="2:15" ht="30" customHeight="1" thickBot="1" x14ac:dyDescent="0.3">
      <c r="B34" s="228" t="s">
        <v>89</v>
      </c>
      <c r="C34" s="229"/>
      <c r="D34" s="229"/>
      <c r="E34" s="230"/>
      <c r="G34" s="18" t="s">
        <v>86</v>
      </c>
      <c r="H34" s="22"/>
      <c r="I34" s="212">
        <f>SUM(R17:R32)/100</f>
        <v>1</v>
      </c>
      <c r="J34" s="213"/>
      <c r="K34" s="213"/>
      <c r="L34" s="214"/>
      <c r="M34" s="47" t="str">
        <f>IF(I34&lt;0.5,"!","")</f>
        <v/>
      </c>
      <c r="N34" s="31">
        <f>SUM(N16,N20,N27)</f>
        <v>1</v>
      </c>
      <c r="O34" s="3"/>
    </row>
    <row r="35" spans="2:15" ht="10.5" customHeight="1" thickBot="1" x14ac:dyDescent="0.3">
      <c r="B35" s="206"/>
      <c r="C35" s="207"/>
      <c r="D35" s="207"/>
      <c r="E35" s="208"/>
      <c r="F35" s="24"/>
      <c r="G35" s="24"/>
      <c r="H35" s="22"/>
      <c r="I35" s="22"/>
      <c r="J35" s="22"/>
      <c r="K35" s="22"/>
      <c r="L35" s="22"/>
      <c r="M35" s="3"/>
      <c r="N35" s="3"/>
      <c r="O35" s="3"/>
    </row>
    <row r="36" spans="2:15" ht="30" customHeight="1" thickBot="1" x14ac:dyDescent="0.3">
      <c r="B36" s="206"/>
      <c r="C36" s="207"/>
      <c r="D36" s="207"/>
      <c r="E36" s="208"/>
      <c r="G36" s="18" t="s">
        <v>87</v>
      </c>
      <c r="H36" s="22"/>
      <c r="I36" s="197" t="str">
        <f>IF(COUNTBLANK(M33:M34)=2,T16/U16*20,"!")</f>
        <v>!</v>
      </c>
      <c r="J36" s="198"/>
      <c r="K36" s="22"/>
      <c r="L36" s="201" t="s">
        <v>85</v>
      </c>
      <c r="M36" s="3"/>
      <c r="N36" s="3"/>
      <c r="O36" s="3"/>
    </row>
    <row r="37" spans="2:15" ht="10.5" customHeight="1" thickBot="1" x14ac:dyDescent="0.3">
      <c r="B37" s="206"/>
      <c r="C37" s="207"/>
      <c r="D37" s="207"/>
      <c r="E37" s="208"/>
      <c r="F37" s="24"/>
      <c r="G37" s="24"/>
      <c r="H37" s="22"/>
      <c r="I37" s="22"/>
      <c r="J37" s="22"/>
      <c r="K37" s="22"/>
      <c r="L37" s="202"/>
      <c r="M37" s="3"/>
      <c r="N37" s="3"/>
      <c r="O37" s="3"/>
    </row>
    <row r="38" spans="2:15" ht="30" customHeight="1" thickTop="1" thickBot="1" x14ac:dyDescent="0.3">
      <c r="B38" s="209"/>
      <c r="C38" s="210"/>
      <c r="D38" s="210"/>
      <c r="E38" s="211"/>
      <c r="G38" s="57" t="s">
        <v>83</v>
      </c>
      <c r="H38" s="22"/>
      <c r="I38" s="199"/>
      <c r="J38" s="200"/>
      <c r="K38" s="22"/>
      <c r="L38" s="203"/>
      <c r="M38" s="3"/>
      <c r="N38" s="3"/>
      <c r="O38" s="3"/>
    </row>
    <row r="39" spans="2:15" ht="36" customHeight="1" thickTop="1" x14ac:dyDescent="0.25">
      <c r="B39" s="22"/>
      <c r="C39" s="23"/>
      <c r="D39" s="23"/>
      <c r="E39" s="23"/>
      <c r="F39" s="23"/>
      <c r="G39" s="196" t="s">
        <v>95</v>
      </c>
      <c r="H39" s="196"/>
      <c r="I39" s="196"/>
      <c r="J39" s="196"/>
      <c r="K39" s="196"/>
      <c r="L39" s="196"/>
      <c r="M39" s="196"/>
      <c r="N39" s="196"/>
      <c r="O39" s="29"/>
    </row>
    <row r="40" spans="2:15" ht="10.5" customHeight="1" thickBot="1" x14ac:dyDescent="0.3">
      <c r="B40" s="22"/>
      <c r="C40" s="23"/>
      <c r="D40" s="23"/>
      <c r="E40" s="23"/>
      <c r="F40" s="23"/>
      <c r="G40" s="23"/>
      <c r="H40" s="22"/>
      <c r="I40" s="22"/>
      <c r="J40" s="22"/>
      <c r="K40" s="22"/>
      <c r="L40" s="22"/>
      <c r="M40" s="3"/>
      <c r="N40" s="3"/>
      <c r="O40" s="3"/>
    </row>
    <row r="41" spans="2:15" ht="21" customHeight="1" thickBot="1" x14ac:dyDescent="0.3">
      <c r="B41" s="228" t="s">
        <v>321</v>
      </c>
      <c r="C41" s="229"/>
      <c r="D41" s="229"/>
      <c r="E41" s="230"/>
      <c r="F41" s="23"/>
      <c r="G41" s="19" t="s">
        <v>88</v>
      </c>
      <c r="H41" s="22"/>
      <c r="I41" s="22"/>
      <c r="J41" s="22"/>
      <c r="K41" s="22"/>
      <c r="L41" s="22"/>
      <c r="M41" s="3"/>
      <c r="N41" s="3"/>
      <c r="O41" s="3"/>
    </row>
    <row r="42" spans="2:15" ht="43.5" customHeight="1" x14ac:dyDescent="0.25">
      <c r="B42" s="231"/>
      <c r="C42" s="231"/>
      <c r="D42" s="231"/>
      <c r="E42" s="231"/>
      <c r="F42" s="23"/>
      <c r="G42" s="121"/>
      <c r="H42" s="22"/>
      <c r="I42" s="22"/>
      <c r="J42" s="22"/>
      <c r="K42" s="22"/>
      <c r="L42" s="22"/>
      <c r="M42" s="3"/>
      <c r="N42" s="3"/>
      <c r="O42" s="3"/>
    </row>
    <row r="43" spans="2:15" ht="43.5" customHeight="1" x14ac:dyDescent="0.25">
      <c r="B43" s="189"/>
      <c r="C43" s="189"/>
      <c r="D43" s="189"/>
      <c r="E43" s="189"/>
      <c r="F43" s="23"/>
      <c r="G43" s="122"/>
      <c r="H43" s="22"/>
      <c r="I43" s="22"/>
      <c r="J43" s="22"/>
      <c r="K43" s="22"/>
      <c r="L43" s="22"/>
      <c r="M43" s="3"/>
      <c r="N43" s="3"/>
      <c r="O43" s="3"/>
    </row>
    <row r="44" spans="2:15" ht="43.5" customHeight="1" x14ac:dyDescent="0.25">
      <c r="B44" s="189"/>
      <c r="C44" s="189"/>
      <c r="D44" s="189"/>
      <c r="E44" s="189"/>
      <c r="F44" s="23"/>
      <c r="G44" s="122"/>
      <c r="H44" s="22"/>
      <c r="I44" s="22"/>
      <c r="J44" s="22"/>
      <c r="K44" s="22"/>
      <c r="L44" s="22"/>
      <c r="M44" s="3"/>
      <c r="N44" s="3"/>
      <c r="O44" s="3"/>
    </row>
    <row r="45" spans="2:15" ht="43.5" customHeight="1" x14ac:dyDescent="0.25">
      <c r="B45" s="189"/>
      <c r="C45" s="189"/>
      <c r="D45" s="189"/>
      <c r="E45" s="189"/>
      <c r="F45" s="23"/>
      <c r="G45" s="122"/>
      <c r="H45" s="22"/>
      <c r="I45" s="22"/>
      <c r="J45" s="22"/>
      <c r="K45" s="22"/>
      <c r="L45" s="22"/>
      <c r="M45" s="3"/>
      <c r="N45" s="3"/>
      <c r="O45" s="3"/>
    </row>
    <row r="46" spans="2:15" ht="21" customHeight="1" x14ac:dyDescent="0.25">
      <c r="F46" s="23"/>
      <c r="G46" s="23"/>
      <c r="H46" s="22"/>
      <c r="I46" s="22"/>
      <c r="J46" s="22"/>
      <c r="K46" s="22"/>
      <c r="L46" s="22"/>
      <c r="M46" s="3"/>
      <c r="N46" s="3"/>
      <c r="O46" s="3"/>
    </row>
    <row r="47" spans="2:15" ht="21" customHeight="1" x14ac:dyDescent="0.25">
      <c r="B47" s="22"/>
      <c r="C47" s="23"/>
      <c r="D47" s="23"/>
      <c r="E47" s="23"/>
      <c r="F47" s="23"/>
      <c r="G47" s="23"/>
      <c r="H47" s="22"/>
      <c r="I47" s="22"/>
      <c r="J47" s="22"/>
      <c r="K47" s="22"/>
      <c r="L47" s="22"/>
      <c r="M47" s="3"/>
      <c r="N47" s="3"/>
      <c r="O47" s="3"/>
    </row>
    <row r="48" spans="2:15" ht="21" customHeight="1" x14ac:dyDescent="0.25">
      <c r="B48" s="22"/>
      <c r="C48" s="23"/>
      <c r="D48" s="23"/>
      <c r="E48" s="23"/>
      <c r="F48" s="23"/>
      <c r="G48" s="23"/>
      <c r="H48" s="22"/>
      <c r="I48" s="22"/>
      <c r="J48" s="22"/>
      <c r="K48" s="22"/>
      <c r="L48" s="22"/>
      <c r="M48" s="3"/>
      <c r="N48" s="3"/>
      <c r="O48" s="3"/>
    </row>
    <row r="49" spans="2:15" ht="21" customHeight="1" x14ac:dyDescent="0.25">
      <c r="B49" s="22"/>
      <c r="C49" s="23"/>
      <c r="D49" s="23"/>
      <c r="E49" s="23"/>
      <c r="F49" s="23"/>
      <c r="G49" s="23"/>
      <c r="H49" s="22"/>
      <c r="I49" s="22"/>
      <c r="J49" s="22"/>
      <c r="K49" s="22"/>
      <c r="L49" s="22"/>
      <c r="M49" s="3"/>
      <c r="N49" s="3"/>
      <c r="O49" s="3"/>
    </row>
    <row r="50" spans="2:15" ht="21" customHeight="1" x14ac:dyDescent="0.25">
      <c r="B50" s="22"/>
      <c r="C50" s="23"/>
      <c r="D50" s="23"/>
      <c r="E50" s="23"/>
      <c r="F50" s="23"/>
      <c r="G50" s="23"/>
      <c r="H50" s="22"/>
      <c r="I50" s="22"/>
      <c r="J50" s="22"/>
      <c r="K50" s="22"/>
      <c r="L50" s="22"/>
      <c r="M50" s="3"/>
      <c r="N50" s="3"/>
      <c r="O50" s="3"/>
    </row>
    <row r="51" spans="2:15" ht="21" customHeight="1" x14ac:dyDescent="0.25">
      <c r="B51" s="22"/>
      <c r="C51" s="23"/>
      <c r="D51" s="23"/>
      <c r="E51" s="23"/>
      <c r="F51" s="23"/>
      <c r="G51" s="23"/>
      <c r="H51" s="22"/>
      <c r="I51" s="22"/>
      <c r="J51" s="22"/>
      <c r="K51" s="22"/>
      <c r="L51" s="22"/>
      <c r="M51" s="3"/>
      <c r="N51" s="3"/>
      <c r="O51" s="3"/>
    </row>
  </sheetData>
  <sheetProtection algorithmName="SHA-512" hashValue="A81EdAdBRK2RMhwf8GNVO/5dlmHu+mpicKLngO0p/JNXCVnFZaktKhVXzrl23ESeTlvOyJNZNUqN24N0Ycgw3g==" saltValue="n/E6AULGM+4q2jF0NNlcbA==" spinCount="100000" sheet="1" objects="1" scenarios="1"/>
  <protectedRanges>
    <protectedRange sqref="H6:H7 H17:L19 H21:L26 H28:L32 I38 B35 B42:B45 G42:G45" name="Plage1"/>
  </protectedRanges>
  <mergeCells count="60">
    <mergeCell ref="D4:N4"/>
    <mergeCell ref="D2:N2"/>
    <mergeCell ref="B41:E41"/>
    <mergeCell ref="B42:E42"/>
    <mergeCell ref="B44:E44"/>
    <mergeCell ref="G7:G11"/>
    <mergeCell ref="H6:N6"/>
    <mergeCell ref="H7:N11"/>
    <mergeCell ref="F26:G26"/>
    <mergeCell ref="C31:E32"/>
    <mergeCell ref="F29:G29"/>
    <mergeCell ref="C28:E30"/>
    <mergeCell ref="C21:E24"/>
    <mergeCell ref="C18:E19"/>
    <mergeCell ref="F21:G21"/>
    <mergeCell ref="B34:E34"/>
    <mergeCell ref="B45:E45"/>
    <mergeCell ref="M13:N15"/>
    <mergeCell ref="B43:E43"/>
    <mergeCell ref="G39:N39"/>
    <mergeCell ref="I36:J36"/>
    <mergeCell ref="I38:J38"/>
    <mergeCell ref="L36:L38"/>
    <mergeCell ref="B18:B19"/>
    <mergeCell ref="B21:B24"/>
    <mergeCell ref="B28:B30"/>
    <mergeCell ref="B35:E38"/>
    <mergeCell ref="F32:G32"/>
    <mergeCell ref="B25:B26"/>
    <mergeCell ref="I34:L34"/>
    <mergeCell ref="C25:E26"/>
    <mergeCell ref="F25:G25"/>
    <mergeCell ref="F30:G30"/>
    <mergeCell ref="F31:G31"/>
    <mergeCell ref="F24:G24"/>
    <mergeCell ref="F28:G28"/>
    <mergeCell ref="F18:G18"/>
    <mergeCell ref="F19:G19"/>
    <mergeCell ref="F22:G22"/>
    <mergeCell ref="B20:G20"/>
    <mergeCell ref="B27:G27"/>
    <mergeCell ref="F23:G23"/>
    <mergeCell ref="B31:B32"/>
    <mergeCell ref="B13:E15"/>
    <mergeCell ref="F13:G15"/>
    <mergeCell ref="C17:E17"/>
    <mergeCell ref="F17:G17"/>
    <mergeCell ref="H13:L13"/>
    <mergeCell ref="B16:G16"/>
    <mergeCell ref="B6:E6"/>
    <mergeCell ref="D11:E11"/>
    <mergeCell ref="D10:E10"/>
    <mergeCell ref="D9:E9"/>
    <mergeCell ref="D8:E8"/>
    <mergeCell ref="D7:E7"/>
    <mergeCell ref="B7:C7"/>
    <mergeCell ref="B8:C8"/>
    <mergeCell ref="B9:C9"/>
    <mergeCell ref="B10:C10"/>
    <mergeCell ref="B11:C11"/>
  </mergeCells>
  <conditionalFormatting sqref="M17:M19 M21:M24 M28:M32">
    <cfRule type="containsText" dxfId="48" priority="6" operator="containsText" text="&lt;">
      <formula>NOT(ISERROR(SEARCH("&lt;",M17)))</formula>
    </cfRule>
  </conditionalFormatting>
  <conditionalFormatting sqref="I34:L34">
    <cfRule type="cellIs" dxfId="47" priority="4" operator="greaterThan">
      <formula>0.5</formula>
    </cfRule>
    <cfRule type="cellIs" dxfId="46" priority="5" operator="lessThan">
      <formula>0.5</formula>
    </cfRule>
  </conditionalFormatting>
  <conditionalFormatting sqref="I36:J36">
    <cfRule type="cellIs" dxfId="45" priority="3" operator="equal">
      <formula>"!"</formula>
    </cfRule>
  </conditionalFormatting>
  <conditionalFormatting sqref="H16 H20 H27">
    <cfRule type="containsText" dxfId="44" priority="2" operator="containsText" text="?">
      <formula>NOT(ISERROR(SEARCH("?",H16)))</formula>
    </cfRule>
  </conditionalFormatting>
  <conditionalFormatting sqref="M25:M26">
    <cfRule type="containsText" dxfId="43" priority="1" operator="containsText" text="&lt;">
      <formula>NOT(ISERROR(SEARCH("&lt;",M25)))</formula>
    </cfRule>
  </conditionalFormatting>
  <pageMargins left="0.59055118110236227" right="0.59055118110236227" top="0.59055118110236227" bottom="0.59055118110236227"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118"/>
  <sheetViews>
    <sheetView zoomScaleNormal="100" workbookViewId="0">
      <selection activeCell="F18" sqref="F18:G18"/>
    </sheetView>
  </sheetViews>
  <sheetFormatPr baseColWidth="10" defaultRowHeight="21" customHeight="1" x14ac:dyDescent="0.25"/>
  <cols>
    <col min="1" max="1" width="3.7109375" style="2" customWidth="1"/>
    <col min="2" max="2" width="10.140625" style="2" customWidth="1"/>
    <col min="3" max="3" width="10.28515625" style="2" customWidth="1"/>
    <col min="4" max="4" width="14.7109375" style="2" customWidth="1"/>
    <col min="5" max="5" width="31.7109375" style="2" customWidth="1"/>
    <col min="6" max="6" width="13.7109375" style="2" customWidth="1"/>
    <col min="7" max="7" width="53.28515625" style="2" customWidth="1"/>
    <col min="8" max="9" width="17.7109375" style="2" customWidth="1"/>
    <col min="10" max="10" width="10.5703125" style="2" customWidth="1"/>
    <col min="11" max="11" width="4.7109375" style="68" hidden="1" customWidth="1"/>
    <col min="12" max="12" width="11" style="6" hidden="1" customWidth="1"/>
    <col min="13" max="16384" width="11.42578125" style="2"/>
  </cols>
  <sheetData>
    <row r="1" spans="1:12" ht="16.5" customHeight="1" thickBot="1" x14ac:dyDescent="0.3">
      <c r="A1" s="270"/>
      <c r="B1" s="270"/>
      <c r="C1" s="270"/>
    </row>
    <row r="2" spans="1:12" ht="42" customHeight="1" thickBot="1" x14ac:dyDescent="0.3">
      <c r="A2" s="270"/>
      <c r="B2" s="270"/>
      <c r="C2" s="270"/>
      <c r="D2" s="225" t="s">
        <v>120</v>
      </c>
      <c r="E2" s="226"/>
      <c r="F2" s="226"/>
      <c r="G2" s="226"/>
      <c r="H2" s="226"/>
      <c r="I2" s="226"/>
      <c r="J2" s="227"/>
      <c r="K2" s="100"/>
      <c r="L2" s="100"/>
    </row>
    <row r="3" spans="1:12" ht="20.100000000000001" customHeight="1" thickBot="1" x14ac:dyDescent="0.3">
      <c r="A3" s="270"/>
      <c r="B3" s="270"/>
      <c r="C3" s="270"/>
    </row>
    <row r="4" spans="1:12" ht="42" customHeight="1" thickBot="1" x14ac:dyDescent="0.3">
      <c r="A4" s="270"/>
      <c r="B4" s="270"/>
      <c r="C4" s="270"/>
      <c r="D4" s="271" t="s">
        <v>327</v>
      </c>
      <c r="E4" s="272"/>
      <c r="F4" s="272"/>
      <c r="G4" s="272"/>
      <c r="H4" s="272"/>
      <c r="I4" s="272"/>
      <c r="J4" s="273"/>
    </row>
    <row r="5" spans="1:12" ht="21" customHeight="1" x14ac:dyDescent="0.25">
      <c r="J5" s="3"/>
    </row>
    <row r="6" spans="1:12" ht="21" customHeight="1" x14ac:dyDescent="0.25">
      <c r="B6" s="136" t="s">
        <v>58</v>
      </c>
      <c r="C6" s="136"/>
      <c r="D6" s="136"/>
      <c r="E6" s="136"/>
      <c r="F6" s="3"/>
      <c r="G6" s="3"/>
      <c r="H6" s="3"/>
      <c r="I6" s="3"/>
      <c r="J6" s="3"/>
    </row>
    <row r="7" spans="1:12" ht="21" customHeight="1" x14ac:dyDescent="0.25">
      <c r="B7" s="146" t="s">
        <v>47</v>
      </c>
      <c r="C7" s="147"/>
      <c r="D7" s="164" t="str">
        <f>IF(COUNTBLANK(Evaluation!F8)=0,Evaluation!F8,"")</f>
        <v>ACAD1</v>
      </c>
      <c r="E7" s="165"/>
      <c r="F7" s="4"/>
      <c r="G7" s="3"/>
      <c r="H7" s="3"/>
      <c r="I7" s="3"/>
      <c r="J7" s="3"/>
    </row>
    <row r="8" spans="1:12" ht="21" customHeight="1" x14ac:dyDescent="0.25">
      <c r="B8" s="144" t="s">
        <v>43</v>
      </c>
      <c r="C8" s="145"/>
      <c r="D8" s="164" t="str">
        <f>IF(COUNTBLANK(Evaluation!F9)=0,Evaluation!F9,"")</f>
        <v>ÉTAB1</v>
      </c>
      <c r="E8" s="165"/>
      <c r="F8" s="280" t="s">
        <v>118</v>
      </c>
      <c r="G8" s="281"/>
      <c r="H8" s="281"/>
      <c r="I8" s="281"/>
      <c r="J8" s="281"/>
    </row>
    <row r="9" spans="1:12" ht="21" customHeight="1" x14ac:dyDescent="0.25">
      <c r="B9" s="144" t="s">
        <v>44</v>
      </c>
      <c r="C9" s="145"/>
      <c r="D9" s="164" t="str">
        <f>IF(COUNTBLANK(Evaluation!F10)=0,Evaluation!F10,"")</f>
        <v>20..</v>
      </c>
      <c r="E9" s="165"/>
      <c r="F9" s="280"/>
      <c r="G9" s="281"/>
      <c r="H9" s="281"/>
      <c r="I9" s="281"/>
      <c r="J9" s="281"/>
    </row>
    <row r="10" spans="1:12" ht="21" customHeight="1" x14ac:dyDescent="0.25">
      <c r="B10" s="144" t="s">
        <v>45</v>
      </c>
      <c r="C10" s="145"/>
      <c r="D10" s="162" t="str">
        <f>IF(COUNTBLANK(Evaluation!F11)=0,Evaluation!F11,"")</f>
        <v>CANDIDAT1</v>
      </c>
      <c r="E10" s="163"/>
      <c r="F10" s="4"/>
      <c r="G10" s="3"/>
      <c r="H10" s="3"/>
      <c r="I10" s="3"/>
      <c r="J10" s="3"/>
    </row>
    <row r="11" spans="1:12" ht="21" customHeight="1" x14ac:dyDescent="0.25">
      <c r="B11" s="144" t="s">
        <v>46</v>
      </c>
      <c r="C11" s="145"/>
      <c r="D11" s="162" t="str">
        <f>IF(COUNTBLANK(Evaluation!F12)=0,Evaluation!F12,"")</f>
        <v>ÉLÈVE1</v>
      </c>
      <c r="E11" s="163"/>
      <c r="F11" s="278" t="s">
        <v>117</v>
      </c>
      <c r="G11" s="279"/>
      <c r="H11" s="279"/>
      <c r="I11" s="279"/>
      <c r="J11" s="279"/>
    </row>
    <row r="12" spans="1:12" ht="21" customHeight="1" thickBot="1" x14ac:dyDescent="0.3"/>
    <row r="13" spans="1:12" ht="23.25" customHeight="1" x14ac:dyDescent="0.25">
      <c r="B13" s="264" t="s">
        <v>71</v>
      </c>
      <c r="C13" s="276"/>
      <c r="D13" s="276"/>
      <c r="E13" s="265"/>
      <c r="F13" s="264" t="s">
        <v>72</v>
      </c>
      <c r="G13" s="265"/>
      <c r="H13" s="274" t="s">
        <v>112</v>
      </c>
      <c r="I13" s="274" t="s">
        <v>113</v>
      </c>
      <c r="J13" s="85" t="s">
        <v>90</v>
      </c>
    </row>
    <row r="14" spans="1:12" ht="22.5" customHeight="1" thickBot="1" x14ac:dyDescent="0.3">
      <c r="B14" s="266"/>
      <c r="C14" s="277"/>
      <c r="D14" s="277"/>
      <c r="E14" s="267"/>
      <c r="F14" s="266"/>
      <c r="G14" s="267"/>
      <c r="H14" s="275"/>
      <c r="I14" s="275"/>
      <c r="J14" s="84"/>
      <c r="L14" s="59" t="s">
        <v>107</v>
      </c>
    </row>
    <row r="15" spans="1:12" ht="21" customHeight="1" x14ac:dyDescent="0.25">
      <c r="B15" s="268" t="s">
        <v>136</v>
      </c>
      <c r="C15" s="269"/>
      <c r="D15" s="269"/>
      <c r="E15" s="269"/>
      <c r="F15" s="269"/>
      <c r="G15" s="269"/>
      <c r="H15" s="53"/>
      <c r="I15" s="53"/>
      <c r="J15" s="86">
        <f>L15</f>
        <v>0.05</v>
      </c>
      <c r="K15" s="67">
        <f>SUM(J16:J20)</f>
        <v>1</v>
      </c>
      <c r="L15" s="42">
        <f>SUM(L16:L20)/100</f>
        <v>0.05</v>
      </c>
    </row>
    <row r="16" spans="1:12" ht="24.95" customHeight="1" x14ac:dyDescent="0.25">
      <c r="B16" s="255" t="s">
        <v>22</v>
      </c>
      <c r="C16" s="241" t="s">
        <v>177</v>
      </c>
      <c r="D16" s="242"/>
      <c r="E16" s="243"/>
      <c r="F16" s="247" t="s">
        <v>179</v>
      </c>
      <c r="G16" s="248"/>
      <c r="H16" s="113"/>
      <c r="I16" s="113"/>
      <c r="J16" s="82">
        <f>L16/K20</f>
        <v>0.25</v>
      </c>
      <c r="K16" s="71">
        <f>SUM(L16)</f>
        <v>1.25</v>
      </c>
      <c r="L16" s="32">
        <v>1.25</v>
      </c>
    </row>
    <row r="17" spans="2:12" ht="21" customHeight="1" x14ac:dyDescent="0.25">
      <c r="B17" s="257"/>
      <c r="C17" s="244"/>
      <c r="D17" s="245"/>
      <c r="E17" s="246"/>
      <c r="F17" s="247" t="s">
        <v>180</v>
      </c>
      <c r="G17" s="262"/>
      <c r="H17" s="113"/>
      <c r="I17" s="113"/>
      <c r="J17" s="82">
        <f>L17/K20</f>
        <v>0.25</v>
      </c>
      <c r="K17" s="71"/>
      <c r="L17" s="32">
        <v>1.25</v>
      </c>
    </row>
    <row r="18" spans="2:12" ht="21" customHeight="1" x14ac:dyDescent="0.25">
      <c r="B18" s="255" t="s">
        <v>176</v>
      </c>
      <c r="C18" s="241" t="s">
        <v>178</v>
      </c>
      <c r="D18" s="242"/>
      <c r="E18" s="243"/>
      <c r="F18" s="247" t="s">
        <v>181</v>
      </c>
      <c r="G18" s="262"/>
      <c r="H18" s="113"/>
      <c r="I18" s="113"/>
      <c r="J18" s="82">
        <f>L18/K20</f>
        <v>0.2</v>
      </c>
      <c r="K18" s="71"/>
      <c r="L18" s="32">
        <v>1</v>
      </c>
    </row>
    <row r="19" spans="2:12" ht="21" customHeight="1" x14ac:dyDescent="0.25">
      <c r="B19" s="256"/>
      <c r="C19" s="252"/>
      <c r="D19" s="253"/>
      <c r="E19" s="254"/>
      <c r="F19" s="247" t="s">
        <v>182</v>
      </c>
      <c r="G19" s="262"/>
      <c r="H19" s="113"/>
      <c r="I19" s="113"/>
      <c r="J19" s="82">
        <f>L19/K20</f>
        <v>0.15</v>
      </c>
      <c r="K19" s="71"/>
      <c r="L19" s="32">
        <v>0.75</v>
      </c>
    </row>
    <row r="20" spans="2:12" ht="21" customHeight="1" x14ac:dyDescent="0.25">
      <c r="B20" s="257"/>
      <c r="C20" s="244"/>
      <c r="D20" s="245"/>
      <c r="E20" s="246"/>
      <c r="F20" s="247" t="s">
        <v>183</v>
      </c>
      <c r="G20" s="262"/>
      <c r="H20" s="113"/>
      <c r="I20" s="113"/>
      <c r="J20" s="82">
        <f>L20/K20</f>
        <v>0.15</v>
      </c>
      <c r="K20" s="71">
        <f>SUM(L16:L20)</f>
        <v>5</v>
      </c>
      <c r="L20" s="32">
        <v>0.75</v>
      </c>
    </row>
    <row r="21" spans="2:12" ht="21" customHeight="1" x14ac:dyDescent="0.25">
      <c r="B21" s="249" t="s">
        <v>184</v>
      </c>
      <c r="C21" s="250"/>
      <c r="D21" s="250"/>
      <c r="E21" s="250"/>
      <c r="F21" s="250"/>
      <c r="G21" s="250"/>
      <c r="H21" s="123"/>
      <c r="I21" s="123"/>
      <c r="J21" s="87">
        <f>L21</f>
        <v>0.05</v>
      </c>
      <c r="K21" s="67">
        <f>SUM(J22:J30)</f>
        <v>1</v>
      </c>
      <c r="L21" s="42">
        <f>SUM(L22:L30)/100</f>
        <v>0.05</v>
      </c>
    </row>
    <row r="22" spans="2:12" ht="21" customHeight="1" x14ac:dyDescent="0.25">
      <c r="B22" s="255" t="s">
        <v>23</v>
      </c>
      <c r="C22" s="241" t="s">
        <v>186</v>
      </c>
      <c r="D22" s="242"/>
      <c r="E22" s="243"/>
      <c r="F22" s="247" t="s">
        <v>313</v>
      </c>
      <c r="G22" s="248"/>
      <c r="H22" s="116"/>
      <c r="I22" s="116"/>
      <c r="J22" s="82">
        <f>L22/K30</f>
        <v>0.08</v>
      </c>
      <c r="K22" s="69"/>
      <c r="L22" s="32">
        <v>0.4</v>
      </c>
    </row>
    <row r="23" spans="2:12" ht="21" customHeight="1" x14ac:dyDescent="0.25">
      <c r="B23" s="256"/>
      <c r="C23" s="252"/>
      <c r="D23" s="253"/>
      <c r="E23" s="254"/>
      <c r="F23" s="247" t="s">
        <v>314</v>
      </c>
      <c r="G23" s="248"/>
      <c r="H23" s="116"/>
      <c r="I23" s="116"/>
      <c r="J23" s="82">
        <f>L23/K30</f>
        <v>0.06</v>
      </c>
      <c r="K23" s="69"/>
      <c r="L23" s="32">
        <v>0.3</v>
      </c>
    </row>
    <row r="24" spans="2:12" ht="24.95" customHeight="1" x14ac:dyDescent="0.25">
      <c r="B24" s="256"/>
      <c r="C24" s="252"/>
      <c r="D24" s="253"/>
      <c r="E24" s="254"/>
      <c r="F24" s="247" t="s">
        <v>315</v>
      </c>
      <c r="G24" s="248"/>
      <c r="H24" s="116"/>
      <c r="I24" s="116"/>
      <c r="J24" s="82">
        <f>L24/K30</f>
        <v>0.06</v>
      </c>
      <c r="K24" s="69"/>
      <c r="L24" s="32">
        <v>0.3</v>
      </c>
    </row>
    <row r="25" spans="2:12" ht="24.95" customHeight="1" x14ac:dyDescent="0.25">
      <c r="B25" s="256"/>
      <c r="C25" s="252"/>
      <c r="D25" s="253"/>
      <c r="E25" s="254"/>
      <c r="F25" s="247" t="s">
        <v>316</v>
      </c>
      <c r="G25" s="248"/>
      <c r="H25" s="116"/>
      <c r="I25" s="116"/>
      <c r="J25" s="82">
        <f>L25/K30</f>
        <v>0.06</v>
      </c>
      <c r="K25" s="69"/>
      <c r="L25" s="32">
        <v>0.3</v>
      </c>
    </row>
    <row r="26" spans="2:12" ht="21" customHeight="1" x14ac:dyDescent="0.25">
      <c r="B26" s="256"/>
      <c r="C26" s="252"/>
      <c r="D26" s="253"/>
      <c r="E26" s="254"/>
      <c r="F26" s="247" t="s">
        <v>317</v>
      </c>
      <c r="G26" s="248"/>
      <c r="H26" s="116"/>
      <c r="I26" s="116"/>
      <c r="J26" s="82">
        <f>L26/K30</f>
        <v>0.06</v>
      </c>
      <c r="K26" s="69"/>
      <c r="L26" s="32">
        <v>0.3</v>
      </c>
    </row>
    <row r="27" spans="2:12" ht="21" customHeight="1" x14ac:dyDescent="0.25">
      <c r="B27" s="256"/>
      <c r="C27" s="252"/>
      <c r="D27" s="253"/>
      <c r="E27" s="254"/>
      <c r="F27" s="247" t="s">
        <v>318</v>
      </c>
      <c r="G27" s="248"/>
      <c r="H27" s="116"/>
      <c r="I27" s="116"/>
      <c r="J27" s="82">
        <f>L27/K30</f>
        <v>0.06</v>
      </c>
      <c r="K27" s="69"/>
      <c r="L27" s="32">
        <v>0.3</v>
      </c>
    </row>
    <row r="28" spans="2:12" ht="21" customHeight="1" x14ac:dyDescent="0.25">
      <c r="B28" s="256"/>
      <c r="C28" s="252"/>
      <c r="D28" s="253"/>
      <c r="E28" s="254"/>
      <c r="F28" s="247" t="s">
        <v>319</v>
      </c>
      <c r="G28" s="248"/>
      <c r="H28" s="116"/>
      <c r="I28" s="116"/>
      <c r="J28" s="82">
        <f>L28/K30</f>
        <v>0.06</v>
      </c>
      <c r="K28" s="69"/>
      <c r="L28" s="32">
        <v>0.3</v>
      </c>
    </row>
    <row r="29" spans="2:12" ht="21" customHeight="1" x14ac:dyDescent="0.25">
      <c r="B29" s="257"/>
      <c r="C29" s="244"/>
      <c r="D29" s="245"/>
      <c r="E29" s="246"/>
      <c r="F29" s="247" t="s">
        <v>320</v>
      </c>
      <c r="G29" s="248"/>
      <c r="H29" s="116"/>
      <c r="I29" s="116"/>
      <c r="J29" s="82">
        <f>L29/K30</f>
        <v>0.06</v>
      </c>
      <c r="K29" s="69"/>
      <c r="L29" s="32">
        <v>0.3</v>
      </c>
    </row>
    <row r="30" spans="2:12" ht="21" customHeight="1" x14ac:dyDescent="0.25">
      <c r="B30" s="80" t="s">
        <v>24</v>
      </c>
      <c r="C30" s="258" t="s">
        <v>187</v>
      </c>
      <c r="D30" s="259"/>
      <c r="E30" s="260"/>
      <c r="F30" s="247" t="s">
        <v>248</v>
      </c>
      <c r="G30" s="248"/>
      <c r="H30" s="116"/>
      <c r="I30" s="116"/>
      <c r="J30" s="82">
        <f>L30/K30</f>
        <v>0.5</v>
      </c>
      <c r="K30" s="71">
        <f>SUM(L22:L30)</f>
        <v>5</v>
      </c>
      <c r="L30" s="32">
        <v>2.5</v>
      </c>
    </row>
    <row r="31" spans="2:12" ht="21" customHeight="1" x14ac:dyDescent="0.25">
      <c r="B31" s="249" t="s">
        <v>25</v>
      </c>
      <c r="C31" s="250"/>
      <c r="D31" s="250"/>
      <c r="E31" s="250"/>
      <c r="F31" s="250"/>
      <c r="G31" s="250"/>
      <c r="H31" s="123"/>
      <c r="I31" s="123"/>
      <c r="J31" s="87">
        <f>L31</f>
        <v>0.05</v>
      </c>
      <c r="K31" s="67">
        <f>SUM(J32:J40)</f>
        <v>0.99999999999999978</v>
      </c>
      <c r="L31" s="42">
        <f>SUM(L32:L40)/100</f>
        <v>0.05</v>
      </c>
    </row>
    <row r="32" spans="2:12" ht="21" customHeight="1" x14ac:dyDescent="0.25">
      <c r="B32" s="80" t="s">
        <v>30</v>
      </c>
      <c r="C32" s="258" t="s">
        <v>26</v>
      </c>
      <c r="D32" s="259"/>
      <c r="E32" s="260"/>
      <c r="F32" s="247" t="s">
        <v>31</v>
      </c>
      <c r="G32" s="248"/>
      <c r="H32" s="116"/>
      <c r="I32" s="116"/>
      <c r="J32" s="82">
        <f>L32/K40</f>
        <v>0.25</v>
      </c>
      <c r="K32" s="69"/>
      <c r="L32" s="32">
        <v>1.25</v>
      </c>
    </row>
    <row r="33" spans="2:12" ht="21" customHeight="1" x14ac:dyDescent="0.25">
      <c r="B33" s="255" t="s">
        <v>28</v>
      </c>
      <c r="C33" s="241" t="s">
        <v>27</v>
      </c>
      <c r="D33" s="242"/>
      <c r="E33" s="243"/>
      <c r="F33" s="247" t="s">
        <v>306</v>
      </c>
      <c r="G33" s="248"/>
      <c r="H33" s="116"/>
      <c r="I33" s="116"/>
      <c r="J33" s="82">
        <f>L33/K40</f>
        <v>0.09</v>
      </c>
      <c r="K33" s="69"/>
      <c r="L33" s="32">
        <v>0.45</v>
      </c>
    </row>
    <row r="34" spans="2:12" ht="21" customHeight="1" x14ac:dyDescent="0.25">
      <c r="B34" s="256"/>
      <c r="C34" s="252"/>
      <c r="D34" s="253"/>
      <c r="E34" s="254"/>
      <c r="F34" s="247" t="s">
        <v>307</v>
      </c>
      <c r="G34" s="262"/>
      <c r="H34" s="116"/>
      <c r="I34" s="116"/>
      <c r="J34" s="82">
        <f>L34/K40</f>
        <v>0.09</v>
      </c>
      <c r="K34" s="69"/>
      <c r="L34" s="32">
        <v>0.45</v>
      </c>
    </row>
    <row r="35" spans="2:12" ht="24.95" customHeight="1" x14ac:dyDescent="0.25">
      <c r="B35" s="256"/>
      <c r="C35" s="252"/>
      <c r="D35" s="253"/>
      <c r="E35" s="254"/>
      <c r="F35" s="247" t="s">
        <v>308</v>
      </c>
      <c r="G35" s="262"/>
      <c r="H35" s="116"/>
      <c r="I35" s="116"/>
      <c r="J35" s="82">
        <f>L35/K40</f>
        <v>0.08</v>
      </c>
      <c r="K35" s="69"/>
      <c r="L35" s="32">
        <v>0.4</v>
      </c>
    </row>
    <row r="36" spans="2:12" ht="21" customHeight="1" x14ac:dyDescent="0.25">
      <c r="B36" s="256"/>
      <c r="C36" s="252"/>
      <c r="D36" s="253"/>
      <c r="E36" s="254"/>
      <c r="F36" s="247" t="s">
        <v>309</v>
      </c>
      <c r="G36" s="262"/>
      <c r="H36" s="116"/>
      <c r="I36" s="116"/>
      <c r="J36" s="82">
        <f>L36/K40</f>
        <v>0.08</v>
      </c>
      <c r="K36" s="69"/>
      <c r="L36" s="32">
        <v>0.4</v>
      </c>
    </row>
    <row r="37" spans="2:12" ht="21" customHeight="1" x14ac:dyDescent="0.25">
      <c r="B37" s="256"/>
      <c r="C37" s="252"/>
      <c r="D37" s="253"/>
      <c r="E37" s="254"/>
      <c r="F37" s="247" t="s">
        <v>310</v>
      </c>
      <c r="G37" s="262"/>
      <c r="H37" s="116"/>
      <c r="I37" s="116"/>
      <c r="J37" s="82">
        <f>L37/K40</f>
        <v>0.08</v>
      </c>
      <c r="K37" s="69"/>
      <c r="L37" s="32">
        <v>0.4</v>
      </c>
    </row>
    <row r="38" spans="2:12" ht="21" customHeight="1" x14ac:dyDescent="0.25">
      <c r="B38" s="257"/>
      <c r="C38" s="244"/>
      <c r="D38" s="245"/>
      <c r="E38" s="246"/>
      <c r="F38" s="247" t="s">
        <v>311</v>
      </c>
      <c r="G38" s="262"/>
      <c r="H38" s="116"/>
      <c r="I38" s="116"/>
      <c r="J38" s="82">
        <f>L38/K40</f>
        <v>0.08</v>
      </c>
      <c r="K38" s="69"/>
      <c r="L38" s="32">
        <v>0.4</v>
      </c>
    </row>
    <row r="39" spans="2:12" ht="21" customHeight="1" x14ac:dyDescent="0.25">
      <c r="B39" s="255" t="s">
        <v>29</v>
      </c>
      <c r="C39" s="241" t="s">
        <v>185</v>
      </c>
      <c r="D39" s="242"/>
      <c r="E39" s="243"/>
      <c r="F39" s="247" t="s">
        <v>249</v>
      </c>
      <c r="G39" s="262"/>
      <c r="H39" s="116"/>
      <c r="I39" s="116"/>
      <c r="J39" s="83">
        <f>L39/K40</f>
        <v>0.125</v>
      </c>
      <c r="K39" s="69"/>
      <c r="L39" s="32">
        <v>0.625</v>
      </c>
    </row>
    <row r="40" spans="2:12" ht="21" customHeight="1" x14ac:dyDescent="0.25">
      <c r="B40" s="257"/>
      <c r="C40" s="244"/>
      <c r="D40" s="245"/>
      <c r="E40" s="246"/>
      <c r="F40" s="247" t="s">
        <v>250</v>
      </c>
      <c r="G40" s="248"/>
      <c r="H40" s="116"/>
      <c r="I40" s="116"/>
      <c r="J40" s="83">
        <f>L40/K40</f>
        <v>0.125</v>
      </c>
      <c r="K40" s="71">
        <f>SUM(L32:L40)</f>
        <v>5</v>
      </c>
      <c r="L40" s="32">
        <v>0.625</v>
      </c>
    </row>
    <row r="41" spans="2:12" ht="21" customHeight="1" x14ac:dyDescent="0.25">
      <c r="B41" s="249" t="s">
        <v>188</v>
      </c>
      <c r="C41" s="250"/>
      <c r="D41" s="250"/>
      <c r="E41" s="250"/>
      <c r="F41" s="250"/>
      <c r="G41" s="250"/>
      <c r="H41" s="123"/>
      <c r="I41" s="123"/>
      <c r="J41" s="87">
        <f>L41</f>
        <v>0.05</v>
      </c>
      <c r="K41" s="67">
        <f>SUM(J42:J47)</f>
        <v>1</v>
      </c>
      <c r="L41" s="42">
        <f>SUM(L42:L47)/100</f>
        <v>0.05</v>
      </c>
    </row>
    <row r="42" spans="2:12" ht="21" customHeight="1" x14ac:dyDescent="0.25">
      <c r="B42" s="97" t="s">
        <v>32</v>
      </c>
      <c r="C42" s="263" t="s">
        <v>213</v>
      </c>
      <c r="D42" s="263"/>
      <c r="E42" s="263"/>
      <c r="F42" s="247" t="s">
        <v>251</v>
      </c>
      <c r="G42" s="248"/>
      <c r="H42" s="116"/>
      <c r="I42" s="116"/>
      <c r="J42" s="82">
        <f>L42/K47</f>
        <v>0.15</v>
      </c>
      <c r="K42" s="69"/>
      <c r="L42" s="32">
        <v>0.75</v>
      </c>
    </row>
    <row r="43" spans="2:12" ht="35.1" customHeight="1" x14ac:dyDescent="0.25">
      <c r="B43" s="97" t="s">
        <v>33</v>
      </c>
      <c r="C43" s="263" t="s">
        <v>214</v>
      </c>
      <c r="D43" s="263"/>
      <c r="E43" s="263"/>
      <c r="F43" s="247" t="s">
        <v>305</v>
      </c>
      <c r="G43" s="248"/>
      <c r="H43" s="116"/>
      <c r="I43" s="116"/>
      <c r="J43" s="82">
        <f>L43/K47</f>
        <v>0.3</v>
      </c>
      <c r="K43" s="69"/>
      <c r="L43" s="32">
        <v>1.5</v>
      </c>
    </row>
    <row r="44" spans="2:12" ht="21" customHeight="1" x14ac:dyDescent="0.25">
      <c r="B44" s="97" t="s">
        <v>189</v>
      </c>
      <c r="C44" s="263" t="s">
        <v>215</v>
      </c>
      <c r="D44" s="263"/>
      <c r="E44" s="263"/>
      <c r="F44" s="247" t="s">
        <v>252</v>
      </c>
      <c r="G44" s="248"/>
      <c r="H44" s="116"/>
      <c r="I44" s="116"/>
      <c r="J44" s="82">
        <f>L44/K47</f>
        <v>0.1</v>
      </c>
      <c r="K44" s="69"/>
      <c r="L44" s="32">
        <v>0.5</v>
      </c>
    </row>
    <row r="45" spans="2:12" ht="35.1" customHeight="1" x14ac:dyDescent="0.25">
      <c r="B45" s="97" t="s">
        <v>190</v>
      </c>
      <c r="C45" s="263" t="s">
        <v>216</v>
      </c>
      <c r="D45" s="263"/>
      <c r="E45" s="263"/>
      <c r="F45" s="247" t="s">
        <v>304</v>
      </c>
      <c r="G45" s="248"/>
      <c r="H45" s="116"/>
      <c r="I45" s="116"/>
      <c r="J45" s="82">
        <f>L45/K47</f>
        <v>0.2</v>
      </c>
      <c r="K45" s="69"/>
      <c r="L45" s="32">
        <v>1</v>
      </c>
    </row>
    <row r="46" spans="2:12" ht="21" customHeight="1" x14ac:dyDescent="0.25">
      <c r="B46" s="97" t="s">
        <v>191</v>
      </c>
      <c r="C46" s="263" t="s">
        <v>217</v>
      </c>
      <c r="D46" s="263"/>
      <c r="E46" s="263"/>
      <c r="F46" s="247" t="s">
        <v>253</v>
      </c>
      <c r="G46" s="248"/>
      <c r="H46" s="116"/>
      <c r="I46" s="116"/>
      <c r="J46" s="82">
        <f>L46/K47</f>
        <v>0.15</v>
      </c>
      <c r="K46" s="69"/>
      <c r="L46" s="32">
        <v>0.75</v>
      </c>
    </row>
    <row r="47" spans="2:12" ht="54.95" customHeight="1" x14ac:dyDescent="0.25">
      <c r="B47" s="97" t="s">
        <v>192</v>
      </c>
      <c r="C47" s="258" t="s">
        <v>218</v>
      </c>
      <c r="D47" s="259"/>
      <c r="E47" s="260"/>
      <c r="F47" s="247" t="s">
        <v>312</v>
      </c>
      <c r="G47" s="248"/>
      <c r="H47" s="116"/>
      <c r="I47" s="116"/>
      <c r="J47" s="82">
        <f>L47/K47</f>
        <v>0.1</v>
      </c>
      <c r="K47" s="71">
        <f>SUM(L42:L47)</f>
        <v>5</v>
      </c>
      <c r="L47" s="32">
        <v>0.5</v>
      </c>
    </row>
    <row r="48" spans="2:12" ht="21" customHeight="1" x14ac:dyDescent="0.25">
      <c r="B48" s="249" t="s">
        <v>193</v>
      </c>
      <c r="C48" s="250"/>
      <c r="D48" s="250"/>
      <c r="E48" s="250"/>
      <c r="F48" s="250"/>
      <c r="G48" s="250"/>
      <c r="H48" s="123"/>
      <c r="I48" s="123"/>
      <c r="J48" s="87">
        <f>L48</f>
        <v>5.000000000000001E-2</v>
      </c>
      <c r="K48" s="67">
        <f>SUM(J49:J56)</f>
        <v>0.99999999999999967</v>
      </c>
      <c r="L48" s="42">
        <f>SUM(L49:L56)/100</f>
        <v>5.000000000000001E-2</v>
      </c>
    </row>
    <row r="49" spans="2:12" ht="21" customHeight="1" x14ac:dyDescent="0.25">
      <c r="B49" s="255" t="s">
        <v>35</v>
      </c>
      <c r="C49" s="241" t="s">
        <v>219</v>
      </c>
      <c r="D49" s="242"/>
      <c r="E49" s="243"/>
      <c r="F49" s="247" t="s">
        <v>254</v>
      </c>
      <c r="G49" s="248"/>
      <c r="H49" s="116"/>
      <c r="I49" s="116"/>
      <c r="J49" s="82">
        <f>L49/K56</f>
        <v>8.9999999999999983E-2</v>
      </c>
      <c r="K49" s="69"/>
      <c r="L49" s="32">
        <v>0.45</v>
      </c>
    </row>
    <row r="50" spans="2:12" ht="21" customHeight="1" x14ac:dyDescent="0.25">
      <c r="B50" s="256"/>
      <c r="C50" s="252"/>
      <c r="D50" s="253"/>
      <c r="E50" s="254"/>
      <c r="F50" s="247" t="s">
        <v>255</v>
      </c>
      <c r="G50" s="262"/>
      <c r="H50" s="116"/>
      <c r="I50" s="116"/>
      <c r="J50" s="82">
        <f>L50/K56</f>
        <v>7.9999999999999988E-2</v>
      </c>
      <c r="K50" s="69"/>
      <c r="L50" s="32">
        <v>0.4</v>
      </c>
    </row>
    <row r="51" spans="2:12" ht="21" customHeight="1" x14ac:dyDescent="0.25">
      <c r="B51" s="257"/>
      <c r="C51" s="244"/>
      <c r="D51" s="245"/>
      <c r="E51" s="246"/>
      <c r="F51" s="247" t="s">
        <v>256</v>
      </c>
      <c r="G51" s="262"/>
      <c r="H51" s="116"/>
      <c r="I51" s="116"/>
      <c r="J51" s="82">
        <f>L51/K56</f>
        <v>7.9999999999999988E-2</v>
      </c>
      <c r="K51" s="69"/>
      <c r="L51" s="32">
        <v>0.4</v>
      </c>
    </row>
    <row r="52" spans="2:12" ht="24.95" customHeight="1" x14ac:dyDescent="0.25">
      <c r="B52" s="96" t="s">
        <v>36</v>
      </c>
      <c r="C52" s="258" t="s">
        <v>220</v>
      </c>
      <c r="D52" s="259"/>
      <c r="E52" s="260"/>
      <c r="F52" s="247" t="s">
        <v>257</v>
      </c>
      <c r="G52" s="262"/>
      <c r="H52" s="116"/>
      <c r="I52" s="116"/>
      <c r="J52" s="82">
        <f>L52/K56</f>
        <v>0.24999999999999994</v>
      </c>
      <c r="K52" s="69"/>
      <c r="L52" s="32">
        <v>1.25</v>
      </c>
    </row>
    <row r="53" spans="2:12" ht="24.95" customHeight="1" x14ac:dyDescent="0.25">
      <c r="B53" s="96" t="s">
        <v>195</v>
      </c>
      <c r="C53" s="258" t="s">
        <v>221</v>
      </c>
      <c r="D53" s="259"/>
      <c r="E53" s="260"/>
      <c r="F53" s="247" t="s">
        <v>258</v>
      </c>
      <c r="G53" s="262"/>
      <c r="H53" s="116"/>
      <c r="I53" s="116"/>
      <c r="J53" s="82">
        <f>L53/K56</f>
        <v>0.24999999999999994</v>
      </c>
      <c r="K53" s="69"/>
      <c r="L53" s="32">
        <v>1.25</v>
      </c>
    </row>
    <row r="54" spans="2:12" ht="21" customHeight="1" x14ac:dyDescent="0.25">
      <c r="B54" s="255" t="s">
        <v>196</v>
      </c>
      <c r="C54" s="241" t="s">
        <v>222</v>
      </c>
      <c r="D54" s="242"/>
      <c r="E54" s="243"/>
      <c r="F54" s="247" t="s">
        <v>259</v>
      </c>
      <c r="G54" s="262"/>
      <c r="H54" s="116"/>
      <c r="I54" s="116"/>
      <c r="J54" s="82">
        <f>L54/K56</f>
        <v>7.9999999999999988E-2</v>
      </c>
      <c r="K54" s="69"/>
      <c r="L54" s="32">
        <v>0.4</v>
      </c>
    </row>
    <row r="55" spans="2:12" ht="21" customHeight="1" x14ac:dyDescent="0.25">
      <c r="B55" s="256"/>
      <c r="C55" s="252"/>
      <c r="D55" s="253"/>
      <c r="E55" s="254"/>
      <c r="F55" s="247" t="s">
        <v>260</v>
      </c>
      <c r="G55" s="262"/>
      <c r="H55" s="116"/>
      <c r="I55" s="116"/>
      <c r="J55" s="82">
        <f>L55/K56</f>
        <v>7.9999999999999988E-2</v>
      </c>
      <c r="K55" s="69"/>
      <c r="L55" s="32">
        <v>0.4</v>
      </c>
    </row>
    <row r="56" spans="2:12" ht="21" customHeight="1" x14ac:dyDescent="0.25">
      <c r="B56" s="257"/>
      <c r="C56" s="244"/>
      <c r="D56" s="245"/>
      <c r="E56" s="246"/>
      <c r="F56" s="247" t="s">
        <v>261</v>
      </c>
      <c r="G56" s="248"/>
      <c r="H56" s="116"/>
      <c r="I56" s="116"/>
      <c r="J56" s="82">
        <f>L56/K56</f>
        <v>8.9999999999999983E-2</v>
      </c>
      <c r="K56" s="71">
        <f>SUM(L49:L56)</f>
        <v>5.0000000000000009</v>
      </c>
      <c r="L56" s="32">
        <v>0.45</v>
      </c>
    </row>
    <row r="57" spans="2:12" ht="21" customHeight="1" x14ac:dyDescent="0.25">
      <c r="B57" s="249" t="s">
        <v>194</v>
      </c>
      <c r="C57" s="250"/>
      <c r="D57" s="250"/>
      <c r="E57" s="250"/>
      <c r="F57" s="250"/>
      <c r="G57" s="250"/>
      <c r="H57" s="123"/>
      <c r="I57" s="123"/>
      <c r="J57" s="87">
        <f>L57</f>
        <v>0.05</v>
      </c>
      <c r="K57" s="67">
        <f>SUM(J58:J61)</f>
        <v>1</v>
      </c>
      <c r="L57" s="42">
        <f>SUM(L58:L61)/100</f>
        <v>0.05</v>
      </c>
    </row>
    <row r="58" spans="2:12" ht="21" customHeight="1" x14ac:dyDescent="0.25">
      <c r="B58" s="255" t="s">
        <v>102</v>
      </c>
      <c r="C58" s="241" t="s">
        <v>223</v>
      </c>
      <c r="D58" s="242"/>
      <c r="E58" s="243"/>
      <c r="F58" s="247" t="s">
        <v>262</v>
      </c>
      <c r="G58" s="248"/>
      <c r="H58" s="116"/>
      <c r="I58" s="116"/>
      <c r="J58" s="82">
        <f>L58/K61</f>
        <v>0.25</v>
      </c>
      <c r="K58" s="69"/>
      <c r="L58" s="32">
        <v>1.25</v>
      </c>
    </row>
    <row r="59" spans="2:12" ht="21" customHeight="1" x14ac:dyDescent="0.25">
      <c r="B59" s="257"/>
      <c r="C59" s="244"/>
      <c r="D59" s="245"/>
      <c r="E59" s="246"/>
      <c r="F59" s="247" t="s">
        <v>263</v>
      </c>
      <c r="G59" s="248"/>
      <c r="H59" s="116"/>
      <c r="I59" s="116"/>
      <c r="J59" s="82">
        <f>L59/K61</f>
        <v>0.25</v>
      </c>
      <c r="K59" s="69"/>
      <c r="L59" s="32">
        <v>1.25</v>
      </c>
    </row>
    <row r="60" spans="2:12" ht="21" customHeight="1" x14ac:dyDescent="0.25">
      <c r="B60" s="255" t="s">
        <v>103</v>
      </c>
      <c r="C60" s="241" t="s">
        <v>34</v>
      </c>
      <c r="D60" s="242"/>
      <c r="E60" s="243"/>
      <c r="F60" s="247" t="s">
        <v>264</v>
      </c>
      <c r="G60" s="248"/>
      <c r="H60" s="116"/>
      <c r="I60" s="116"/>
      <c r="J60" s="82">
        <f>L60/K61</f>
        <v>0.25</v>
      </c>
      <c r="K60" s="69"/>
      <c r="L60" s="32">
        <v>1.25</v>
      </c>
    </row>
    <row r="61" spans="2:12" ht="21" customHeight="1" x14ac:dyDescent="0.25">
      <c r="B61" s="257"/>
      <c r="C61" s="244"/>
      <c r="D61" s="245"/>
      <c r="E61" s="246"/>
      <c r="F61" s="247" t="s">
        <v>265</v>
      </c>
      <c r="G61" s="248"/>
      <c r="H61" s="116"/>
      <c r="I61" s="116"/>
      <c r="J61" s="82">
        <f>L61/K61</f>
        <v>0.25</v>
      </c>
      <c r="K61" s="71">
        <f>SUM(L58:L61)</f>
        <v>5</v>
      </c>
      <c r="L61" s="32">
        <v>1.25</v>
      </c>
    </row>
    <row r="62" spans="2:12" ht="21" customHeight="1" x14ac:dyDescent="0.25">
      <c r="B62" s="249" t="s">
        <v>197</v>
      </c>
      <c r="C62" s="250"/>
      <c r="D62" s="250"/>
      <c r="E62" s="250"/>
      <c r="F62" s="250"/>
      <c r="G62" s="250"/>
      <c r="H62" s="123"/>
      <c r="I62" s="123"/>
      <c r="J62" s="87">
        <f>L62</f>
        <v>0.1</v>
      </c>
      <c r="K62" s="67">
        <f>SUM(J63:J69)</f>
        <v>1</v>
      </c>
      <c r="L62" s="42">
        <f>SUM(L63:L69)/100</f>
        <v>0.1</v>
      </c>
    </row>
    <row r="63" spans="2:12" ht="21" customHeight="1" x14ac:dyDescent="0.25">
      <c r="B63" s="255" t="s">
        <v>100</v>
      </c>
      <c r="C63" s="263" t="s">
        <v>224</v>
      </c>
      <c r="D63" s="263"/>
      <c r="E63" s="263"/>
      <c r="F63" s="247" t="s">
        <v>266</v>
      </c>
      <c r="G63" s="248"/>
      <c r="H63" s="116"/>
      <c r="I63" s="116"/>
      <c r="J63" s="82">
        <f>L63/K69</f>
        <v>0.05</v>
      </c>
      <c r="K63" s="69"/>
      <c r="L63" s="32">
        <v>0.5</v>
      </c>
    </row>
    <row r="64" spans="2:12" ht="21" customHeight="1" x14ac:dyDescent="0.25">
      <c r="B64" s="256"/>
      <c r="C64" s="263"/>
      <c r="D64" s="263"/>
      <c r="E64" s="263"/>
      <c r="F64" s="247" t="s">
        <v>267</v>
      </c>
      <c r="G64" s="248"/>
      <c r="H64" s="116"/>
      <c r="I64" s="116"/>
      <c r="J64" s="82">
        <f>L64/K69</f>
        <v>0.05</v>
      </c>
      <c r="K64" s="69"/>
      <c r="L64" s="32">
        <v>0.5</v>
      </c>
    </row>
    <row r="65" spans="2:12" ht="24.95" customHeight="1" x14ac:dyDescent="0.25">
      <c r="B65" s="96" t="s">
        <v>101</v>
      </c>
      <c r="C65" s="258" t="s">
        <v>227</v>
      </c>
      <c r="D65" s="259"/>
      <c r="E65" s="260"/>
      <c r="F65" s="247" t="s">
        <v>268</v>
      </c>
      <c r="G65" s="248"/>
      <c r="H65" s="116"/>
      <c r="I65" s="116"/>
      <c r="J65" s="82">
        <f>L65/K69</f>
        <v>0.3</v>
      </c>
      <c r="K65" s="69"/>
      <c r="L65" s="32">
        <v>3</v>
      </c>
    </row>
    <row r="66" spans="2:12" ht="21" customHeight="1" x14ac:dyDescent="0.25">
      <c r="B66" s="240" t="s">
        <v>225</v>
      </c>
      <c r="C66" s="241" t="s">
        <v>228</v>
      </c>
      <c r="D66" s="242"/>
      <c r="E66" s="243"/>
      <c r="F66" s="247" t="s">
        <v>269</v>
      </c>
      <c r="G66" s="248"/>
      <c r="H66" s="116"/>
      <c r="I66" s="116"/>
      <c r="J66" s="82">
        <f>L66/K69</f>
        <v>0.15</v>
      </c>
      <c r="K66" s="69"/>
      <c r="L66" s="32">
        <v>1.5</v>
      </c>
    </row>
    <row r="67" spans="2:12" ht="21" customHeight="1" x14ac:dyDescent="0.25">
      <c r="B67" s="240"/>
      <c r="C67" s="244"/>
      <c r="D67" s="245"/>
      <c r="E67" s="246"/>
      <c r="F67" s="247" t="s">
        <v>270</v>
      </c>
      <c r="G67" s="248"/>
      <c r="H67" s="116"/>
      <c r="I67" s="116"/>
      <c r="J67" s="82">
        <f>L67/K69</f>
        <v>0.15</v>
      </c>
      <c r="K67" s="69"/>
      <c r="L67" s="32">
        <v>1.5</v>
      </c>
    </row>
    <row r="68" spans="2:12" ht="21" customHeight="1" x14ac:dyDescent="0.25">
      <c r="B68" s="255" t="s">
        <v>226</v>
      </c>
      <c r="C68" s="241" t="s">
        <v>229</v>
      </c>
      <c r="D68" s="242"/>
      <c r="E68" s="243"/>
      <c r="F68" s="247" t="s">
        <v>271</v>
      </c>
      <c r="G68" s="248"/>
      <c r="H68" s="116"/>
      <c r="I68" s="116"/>
      <c r="J68" s="82">
        <f>L68/K69</f>
        <v>0.15</v>
      </c>
      <c r="K68" s="69"/>
      <c r="L68" s="32">
        <v>1.5</v>
      </c>
    </row>
    <row r="69" spans="2:12" ht="24.95" customHeight="1" x14ac:dyDescent="0.25">
      <c r="B69" s="257"/>
      <c r="C69" s="244"/>
      <c r="D69" s="245"/>
      <c r="E69" s="246"/>
      <c r="F69" s="247" t="s">
        <v>272</v>
      </c>
      <c r="G69" s="248"/>
      <c r="H69" s="116"/>
      <c r="I69" s="116"/>
      <c r="J69" s="82">
        <f>L69/K69</f>
        <v>0.15</v>
      </c>
      <c r="K69" s="71">
        <f>SUM(L63:L69)</f>
        <v>10</v>
      </c>
      <c r="L69" s="32">
        <v>1.5</v>
      </c>
    </row>
    <row r="70" spans="2:12" ht="21" customHeight="1" x14ac:dyDescent="0.25">
      <c r="B70" s="249" t="s">
        <v>198</v>
      </c>
      <c r="C70" s="250"/>
      <c r="D70" s="250"/>
      <c r="E70" s="250"/>
      <c r="F70" s="250"/>
      <c r="G70" s="250"/>
      <c r="H70" s="123"/>
      <c r="I70" s="123"/>
      <c r="J70" s="87">
        <f>L70</f>
        <v>0.15</v>
      </c>
      <c r="K70" s="67">
        <f>SUM(J71:J77)</f>
        <v>1</v>
      </c>
      <c r="L70" s="42">
        <f>SUM(L71:L77)/100</f>
        <v>0.15</v>
      </c>
    </row>
    <row r="71" spans="2:12" ht="21" customHeight="1" x14ac:dyDescent="0.25">
      <c r="B71" s="240" t="s">
        <v>199</v>
      </c>
      <c r="C71" s="242" t="s">
        <v>209</v>
      </c>
      <c r="D71" s="242"/>
      <c r="E71" s="243"/>
      <c r="F71" s="247" t="s">
        <v>273</v>
      </c>
      <c r="G71" s="248"/>
      <c r="H71" s="116"/>
      <c r="I71" s="116"/>
      <c r="J71" s="82">
        <f>L71/K77</f>
        <v>9.0000000000000011E-2</v>
      </c>
      <c r="K71" s="69"/>
      <c r="L71" s="32">
        <v>1.35</v>
      </c>
    </row>
    <row r="72" spans="2:12" ht="21" customHeight="1" x14ac:dyDescent="0.25">
      <c r="B72" s="240"/>
      <c r="C72" s="253"/>
      <c r="D72" s="253"/>
      <c r="E72" s="254"/>
      <c r="F72" s="247" t="s">
        <v>274</v>
      </c>
      <c r="G72" s="248"/>
      <c r="H72" s="116"/>
      <c r="I72" s="116"/>
      <c r="J72" s="82">
        <f>L72/K77</f>
        <v>0.08</v>
      </c>
      <c r="K72" s="69"/>
      <c r="L72" s="32">
        <v>1.2</v>
      </c>
    </row>
    <row r="73" spans="2:12" ht="21" customHeight="1" x14ac:dyDescent="0.25">
      <c r="B73" s="240"/>
      <c r="C73" s="245"/>
      <c r="D73" s="245"/>
      <c r="E73" s="246"/>
      <c r="F73" s="247" t="s">
        <v>275</v>
      </c>
      <c r="G73" s="248"/>
      <c r="H73" s="116"/>
      <c r="I73" s="116"/>
      <c r="J73" s="82">
        <f>L73/K77</f>
        <v>0.08</v>
      </c>
      <c r="K73" s="69"/>
      <c r="L73" s="32">
        <v>1.2</v>
      </c>
    </row>
    <row r="74" spans="2:12" ht="24.95" customHeight="1" x14ac:dyDescent="0.25">
      <c r="B74" s="97" t="s">
        <v>200</v>
      </c>
      <c r="C74" s="241" t="s">
        <v>210</v>
      </c>
      <c r="D74" s="242"/>
      <c r="E74" s="243"/>
      <c r="F74" s="247" t="s">
        <v>277</v>
      </c>
      <c r="G74" s="248"/>
      <c r="H74" s="116"/>
      <c r="I74" s="116"/>
      <c r="J74" s="82">
        <f>L74/K77</f>
        <v>0.25</v>
      </c>
      <c r="K74" s="69"/>
      <c r="L74" s="32">
        <v>3.75</v>
      </c>
    </row>
    <row r="75" spans="2:12" ht="24.95" customHeight="1" x14ac:dyDescent="0.25">
      <c r="B75" s="97" t="s">
        <v>201</v>
      </c>
      <c r="C75" s="241" t="s">
        <v>211</v>
      </c>
      <c r="D75" s="242"/>
      <c r="E75" s="243"/>
      <c r="F75" s="247" t="s">
        <v>276</v>
      </c>
      <c r="G75" s="248"/>
      <c r="H75" s="116"/>
      <c r="I75" s="116"/>
      <c r="J75" s="82">
        <f>L75/K77</f>
        <v>0.25</v>
      </c>
      <c r="K75" s="69"/>
      <c r="L75" s="32">
        <v>3.75</v>
      </c>
    </row>
    <row r="76" spans="2:12" ht="21" customHeight="1" x14ac:dyDescent="0.25">
      <c r="B76" s="240" t="s">
        <v>202</v>
      </c>
      <c r="C76" s="241" t="s">
        <v>212</v>
      </c>
      <c r="D76" s="242"/>
      <c r="E76" s="243"/>
      <c r="F76" s="247" t="s">
        <v>278</v>
      </c>
      <c r="G76" s="248"/>
      <c r="H76" s="116"/>
      <c r="I76" s="116"/>
      <c r="J76" s="82">
        <f>L76/K77</f>
        <v>0.125</v>
      </c>
      <c r="K76" s="69"/>
      <c r="L76" s="32">
        <v>1.875</v>
      </c>
    </row>
    <row r="77" spans="2:12" ht="21" customHeight="1" x14ac:dyDescent="0.25">
      <c r="B77" s="240"/>
      <c r="C77" s="244"/>
      <c r="D77" s="245"/>
      <c r="E77" s="246"/>
      <c r="F77" s="247" t="s">
        <v>275</v>
      </c>
      <c r="G77" s="248"/>
      <c r="H77" s="116"/>
      <c r="I77" s="116"/>
      <c r="J77" s="82">
        <f>L77/K77</f>
        <v>0.125</v>
      </c>
      <c r="K77" s="71">
        <f>SUM(L71:L77)</f>
        <v>15</v>
      </c>
      <c r="L77" s="32">
        <v>1.875</v>
      </c>
    </row>
    <row r="78" spans="2:12" ht="21" customHeight="1" x14ac:dyDescent="0.25">
      <c r="B78" s="249" t="s">
        <v>203</v>
      </c>
      <c r="C78" s="250"/>
      <c r="D78" s="250"/>
      <c r="E78" s="250"/>
      <c r="F78" s="250"/>
      <c r="G78" s="250"/>
      <c r="H78" s="123"/>
      <c r="I78" s="123"/>
      <c r="J78" s="87">
        <f>L78</f>
        <v>0.15</v>
      </c>
      <c r="K78" s="67">
        <f>SUM(J79:J84)</f>
        <v>1</v>
      </c>
      <c r="L78" s="42">
        <f>SUM(L79:L84)/100</f>
        <v>0.15</v>
      </c>
    </row>
    <row r="79" spans="2:12" ht="21" customHeight="1" x14ac:dyDescent="0.25">
      <c r="B79" s="79" t="s">
        <v>97</v>
      </c>
      <c r="C79" s="241" t="s">
        <v>205</v>
      </c>
      <c r="D79" s="242"/>
      <c r="E79" s="243"/>
      <c r="F79" s="247" t="s">
        <v>279</v>
      </c>
      <c r="G79" s="248"/>
      <c r="H79" s="116"/>
      <c r="I79" s="116"/>
      <c r="J79" s="82">
        <f>L79/K84</f>
        <v>0.25</v>
      </c>
      <c r="K79" s="69"/>
      <c r="L79" s="32">
        <v>3.75</v>
      </c>
    </row>
    <row r="80" spans="2:12" ht="21" customHeight="1" x14ac:dyDescent="0.25">
      <c r="B80" s="255" t="s">
        <v>98</v>
      </c>
      <c r="C80" s="241" t="s">
        <v>206</v>
      </c>
      <c r="D80" s="242"/>
      <c r="E80" s="243"/>
      <c r="F80" s="247" t="s">
        <v>280</v>
      </c>
      <c r="G80" s="248"/>
      <c r="H80" s="116"/>
      <c r="I80" s="116"/>
      <c r="J80" s="82">
        <f>L80/K84</f>
        <v>9.0000000000000011E-2</v>
      </c>
      <c r="K80" s="69"/>
      <c r="L80" s="32">
        <v>1.35</v>
      </c>
    </row>
    <row r="81" spans="2:12" ht="21" customHeight="1" x14ac:dyDescent="0.25">
      <c r="B81" s="256"/>
      <c r="C81" s="252"/>
      <c r="D81" s="253"/>
      <c r="E81" s="254"/>
      <c r="F81" s="247" t="s">
        <v>281</v>
      </c>
      <c r="G81" s="262"/>
      <c r="H81" s="116"/>
      <c r="I81" s="116"/>
      <c r="J81" s="82">
        <f>L81/K84</f>
        <v>0.08</v>
      </c>
      <c r="K81" s="69"/>
      <c r="L81" s="32">
        <v>1.2</v>
      </c>
    </row>
    <row r="82" spans="2:12" ht="21" customHeight="1" x14ac:dyDescent="0.25">
      <c r="B82" s="257"/>
      <c r="C82" s="244"/>
      <c r="D82" s="245"/>
      <c r="E82" s="246"/>
      <c r="F82" s="247" t="s">
        <v>282</v>
      </c>
      <c r="G82" s="248"/>
      <c r="H82" s="116"/>
      <c r="I82" s="116"/>
      <c r="J82" s="82">
        <f>L82/K84</f>
        <v>0.08</v>
      </c>
      <c r="K82" s="69"/>
      <c r="L82" s="32">
        <v>1.2</v>
      </c>
    </row>
    <row r="83" spans="2:12" ht="21" customHeight="1" x14ac:dyDescent="0.25">
      <c r="B83" s="96" t="s">
        <v>99</v>
      </c>
      <c r="C83" s="258" t="s">
        <v>207</v>
      </c>
      <c r="D83" s="259"/>
      <c r="E83" s="260"/>
      <c r="F83" s="247" t="s">
        <v>283</v>
      </c>
      <c r="G83" s="248"/>
      <c r="H83" s="116"/>
      <c r="I83" s="116"/>
      <c r="J83" s="82">
        <f>L83/K84</f>
        <v>0.25</v>
      </c>
      <c r="K83" s="69"/>
      <c r="L83" s="32">
        <v>3.75</v>
      </c>
    </row>
    <row r="84" spans="2:12" ht="21" customHeight="1" x14ac:dyDescent="0.25">
      <c r="B84" s="96" t="s">
        <v>204</v>
      </c>
      <c r="C84" s="241" t="s">
        <v>208</v>
      </c>
      <c r="D84" s="242"/>
      <c r="E84" s="243"/>
      <c r="F84" s="247" t="s">
        <v>284</v>
      </c>
      <c r="G84" s="248"/>
      <c r="H84" s="116"/>
      <c r="I84" s="116"/>
      <c r="J84" s="82">
        <f>L84/K84</f>
        <v>0.25</v>
      </c>
      <c r="K84" s="71">
        <f>SUM(L79:L84)</f>
        <v>15</v>
      </c>
      <c r="L84" s="32">
        <v>3.75</v>
      </c>
    </row>
    <row r="85" spans="2:12" ht="21" customHeight="1" x14ac:dyDescent="0.25">
      <c r="B85" s="251" t="s">
        <v>230</v>
      </c>
      <c r="C85" s="251"/>
      <c r="D85" s="251"/>
      <c r="E85" s="251"/>
      <c r="F85" s="251"/>
      <c r="G85" s="251"/>
      <c r="H85" s="123"/>
      <c r="I85" s="123"/>
      <c r="J85" s="87">
        <f>L85</f>
        <v>0.15</v>
      </c>
      <c r="K85" s="67">
        <f>SUM(J86:J89)</f>
        <v>1</v>
      </c>
      <c r="L85" s="42">
        <f>SUM(L86:L89)/100</f>
        <v>0.15</v>
      </c>
    </row>
    <row r="86" spans="2:12" ht="24.95" customHeight="1" x14ac:dyDescent="0.25">
      <c r="B86" s="80" t="s">
        <v>231</v>
      </c>
      <c r="C86" s="258" t="s">
        <v>235</v>
      </c>
      <c r="D86" s="259"/>
      <c r="E86" s="260"/>
      <c r="F86" s="261" t="s">
        <v>285</v>
      </c>
      <c r="G86" s="261"/>
      <c r="H86" s="116"/>
      <c r="I86" s="116"/>
      <c r="J86" s="82">
        <f>L86/K89</f>
        <v>0.25</v>
      </c>
      <c r="K86" s="69"/>
      <c r="L86" s="32">
        <v>3.75</v>
      </c>
    </row>
    <row r="87" spans="2:12" ht="21" customHeight="1" x14ac:dyDescent="0.25">
      <c r="B87" s="97" t="s">
        <v>232</v>
      </c>
      <c r="C87" s="258" t="s">
        <v>236</v>
      </c>
      <c r="D87" s="259"/>
      <c r="E87" s="260"/>
      <c r="F87" s="261" t="s">
        <v>286</v>
      </c>
      <c r="G87" s="261"/>
      <c r="H87" s="116"/>
      <c r="I87" s="116"/>
      <c r="J87" s="82">
        <f>L87/K89</f>
        <v>0.25</v>
      </c>
      <c r="K87" s="69"/>
      <c r="L87" s="32">
        <v>3.75</v>
      </c>
    </row>
    <row r="88" spans="2:12" ht="24.95" customHeight="1" x14ac:dyDescent="0.25">
      <c r="B88" s="97" t="s">
        <v>233</v>
      </c>
      <c r="C88" s="258" t="s">
        <v>237</v>
      </c>
      <c r="D88" s="259"/>
      <c r="E88" s="260"/>
      <c r="F88" s="261" t="s">
        <v>287</v>
      </c>
      <c r="G88" s="261"/>
      <c r="H88" s="116"/>
      <c r="I88" s="116"/>
      <c r="J88" s="82">
        <f>L88/K89</f>
        <v>0.25</v>
      </c>
      <c r="K88" s="69"/>
      <c r="L88" s="32">
        <v>3.75</v>
      </c>
    </row>
    <row r="89" spans="2:12" ht="21" customHeight="1" x14ac:dyDescent="0.25">
      <c r="B89" s="97" t="s">
        <v>234</v>
      </c>
      <c r="C89" s="258" t="s">
        <v>238</v>
      </c>
      <c r="D89" s="259"/>
      <c r="E89" s="260"/>
      <c r="F89" s="261" t="s">
        <v>288</v>
      </c>
      <c r="G89" s="261"/>
      <c r="H89" s="116"/>
      <c r="I89" s="116"/>
      <c r="J89" s="82">
        <f>L89/K89</f>
        <v>0.25</v>
      </c>
      <c r="K89" s="71">
        <f>SUM(L86:L89)</f>
        <v>15</v>
      </c>
      <c r="L89" s="32">
        <v>3.75</v>
      </c>
    </row>
    <row r="90" spans="2:12" ht="21" customHeight="1" x14ac:dyDescent="0.25">
      <c r="B90" s="249" t="s">
        <v>239</v>
      </c>
      <c r="C90" s="250"/>
      <c r="D90" s="250"/>
      <c r="E90" s="250"/>
      <c r="F90" s="250"/>
      <c r="G90" s="250"/>
      <c r="H90" s="123"/>
      <c r="I90" s="123"/>
      <c r="J90" s="87">
        <f>L90</f>
        <v>0.05</v>
      </c>
      <c r="K90" s="67">
        <f>SUM(J91:J97)</f>
        <v>1</v>
      </c>
      <c r="L90" s="42">
        <f>SUM(L91:L97)/100</f>
        <v>0.05</v>
      </c>
    </row>
    <row r="91" spans="2:12" ht="21" customHeight="1" x14ac:dyDescent="0.25">
      <c r="B91" s="255" t="s">
        <v>37</v>
      </c>
      <c r="C91" s="241" t="s">
        <v>242</v>
      </c>
      <c r="D91" s="242"/>
      <c r="E91" s="243"/>
      <c r="F91" s="247" t="s">
        <v>289</v>
      </c>
      <c r="G91" s="248"/>
      <c r="H91" s="116"/>
      <c r="I91" s="116"/>
      <c r="J91" s="82">
        <f>L91/K97</f>
        <v>0.12</v>
      </c>
      <c r="K91" s="69"/>
      <c r="L91" s="32">
        <v>0.6</v>
      </c>
    </row>
    <row r="92" spans="2:12" ht="21" customHeight="1" x14ac:dyDescent="0.25">
      <c r="B92" s="256"/>
      <c r="C92" s="252"/>
      <c r="D92" s="253"/>
      <c r="E92" s="254"/>
      <c r="F92" s="247" t="s">
        <v>290</v>
      </c>
      <c r="G92" s="262"/>
      <c r="H92" s="116"/>
      <c r="I92" s="116"/>
      <c r="J92" s="82">
        <f>L92/K97</f>
        <v>0.12</v>
      </c>
      <c r="K92" s="69"/>
      <c r="L92" s="32">
        <v>0.6</v>
      </c>
    </row>
    <row r="93" spans="2:12" ht="21" customHeight="1" x14ac:dyDescent="0.25">
      <c r="B93" s="256"/>
      <c r="C93" s="252"/>
      <c r="D93" s="253"/>
      <c r="E93" s="254"/>
      <c r="F93" s="247" t="s">
        <v>291</v>
      </c>
      <c r="G93" s="248"/>
      <c r="H93" s="116"/>
      <c r="I93" s="116"/>
      <c r="J93" s="82">
        <f>L93/K97</f>
        <v>0.12</v>
      </c>
      <c r="K93" s="69"/>
      <c r="L93" s="32">
        <v>0.6</v>
      </c>
    </row>
    <row r="94" spans="2:12" ht="21" customHeight="1" x14ac:dyDescent="0.25">
      <c r="B94" s="256"/>
      <c r="C94" s="252"/>
      <c r="D94" s="253"/>
      <c r="E94" s="254"/>
      <c r="F94" s="247" t="s">
        <v>292</v>
      </c>
      <c r="G94" s="248"/>
      <c r="H94" s="116"/>
      <c r="I94" s="116"/>
      <c r="J94" s="82">
        <f>L94/K97</f>
        <v>0.12</v>
      </c>
      <c r="K94" s="69"/>
      <c r="L94" s="32">
        <v>0.6</v>
      </c>
    </row>
    <row r="95" spans="2:12" ht="21" customHeight="1" x14ac:dyDescent="0.25">
      <c r="B95" s="257"/>
      <c r="C95" s="244"/>
      <c r="D95" s="245"/>
      <c r="E95" s="246"/>
      <c r="F95" s="247" t="s">
        <v>293</v>
      </c>
      <c r="G95" s="248"/>
      <c r="H95" s="116"/>
      <c r="I95" s="116"/>
      <c r="J95" s="82">
        <f>L95/K97</f>
        <v>0.12</v>
      </c>
      <c r="K95" s="69"/>
      <c r="L95" s="32">
        <v>0.6</v>
      </c>
    </row>
    <row r="96" spans="2:12" ht="21" customHeight="1" x14ac:dyDescent="0.25">
      <c r="B96" s="255" t="s">
        <v>38</v>
      </c>
      <c r="C96" s="241" t="s">
        <v>243</v>
      </c>
      <c r="D96" s="242"/>
      <c r="E96" s="243"/>
      <c r="F96" s="247" t="s">
        <v>294</v>
      </c>
      <c r="G96" s="248"/>
      <c r="H96" s="116"/>
      <c r="I96" s="116"/>
      <c r="J96" s="82">
        <f>L96/K97</f>
        <v>0.2</v>
      </c>
      <c r="K96" s="69"/>
      <c r="L96" s="32">
        <v>1</v>
      </c>
    </row>
    <row r="97" spans="2:12" ht="21" customHeight="1" x14ac:dyDescent="0.25">
      <c r="B97" s="257"/>
      <c r="C97" s="244"/>
      <c r="D97" s="245"/>
      <c r="E97" s="246"/>
      <c r="F97" s="247" t="s">
        <v>295</v>
      </c>
      <c r="G97" s="248"/>
      <c r="H97" s="116"/>
      <c r="I97" s="116"/>
      <c r="J97" s="82">
        <f>L97/K97</f>
        <v>0.2</v>
      </c>
      <c r="K97" s="73">
        <f>SUM(L91:L97)</f>
        <v>5</v>
      </c>
      <c r="L97" s="32">
        <v>1</v>
      </c>
    </row>
    <row r="98" spans="2:12" ht="21" customHeight="1" x14ac:dyDescent="0.25">
      <c r="B98" s="249" t="s">
        <v>241</v>
      </c>
      <c r="C98" s="250"/>
      <c r="D98" s="250"/>
      <c r="E98" s="250"/>
      <c r="F98" s="250"/>
      <c r="G98" s="250"/>
      <c r="H98" s="123"/>
      <c r="I98" s="123"/>
      <c r="J98" s="87">
        <f>L98</f>
        <v>0.05</v>
      </c>
      <c r="K98" s="67">
        <f>SUM(J99:J102)</f>
        <v>1</v>
      </c>
      <c r="L98" s="42">
        <f>SUM(L99:L102)/100</f>
        <v>0.05</v>
      </c>
    </row>
    <row r="99" spans="2:12" ht="21" customHeight="1" x14ac:dyDescent="0.25">
      <c r="B99" s="97" t="s">
        <v>39</v>
      </c>
      <c r="C99" s="263" t="s">
        <v>244</v>
      </c>
      <c r="D99" s="263"/>
      <c r="E99" s="263"/>
      <c r="F99" s="247" t="s">
        <v>296</v>
      </c>
      <c r="G99" s="248"/>
      <c r="H99" s="116"/>
      <c r="I99" s="116"/>
      <c r="J99" s="82">
        <f>L99/K102</f>
        <v>0.5</v>
      </c>
      <c r="K99" s="69"/>
      <c r="L99" s="32">
        <v>2.5</v>
      </c>
    </row>
    <row r="100" spans="2:12" ht="21" customHeight="1" x14ac:dyDescent="0.25">
      <c r="B100" s="255" t="s">
        <v>40</v>
      </c>
      <c r="C100" s="241" t="s">
        <v>245</v>
      </c>
      <c r="D100" s="242"/>
      <c r="E100" s="243"/>
      <c r="F100" s="247" t="s">
        <v>297</v>
      </c>
      <c r="G100" s="248"/>
      <c r="H100" s="116"/>
      <c r="I100" s="116"/>
      <c r="J100" s="82">
        <f>L100/K102</f>
        <v>0.16999999999999998</v>
      </c>
      <c r="K100" s="69"/>
      <c r="L100" s="32">
        <v>0.85</v>
      </c>
    </row>
    <row r="101" spans="2:12" ht="21" customHeight="1" x14ac:dyDescent="0.25">
      <c r="B101" s="256"/>
      <c r="C101" s="252"/>
      <c r="D101" s="253"/>
      <c r="E101" s="254"/>
      <c r="F101" s="247" t="s">
        <v>298</v>
      </c>
      <c r="G101" s="248"/>
      <c r="H101" s="116"/>
      <c r="I101" s="116"/>
      <c r="J101" s="82">
        <f>L101/K102</f>
        <v>0.16</v>
      </c>
      <c r="K101" s="69"/>
      <c r="L101" s="32">
        <v>0.8</v>
      </c>
    </row>
    <row r="102" spans="2:12" ht="21" customHeight="1" x14ac:dyDescent="0.25">
      <c r="B102" s="257"/>
      <c r="C102" s="244"/>
      <c r="D102" s="245"/>
      <c r="E102" s="246"/>
      <c r="F102" s="247" t="s">
        <v>299</v>
      </c>
      <c r="G102" s="248"/>
      <c r="H102" s="116"/>
      <c r="I102" s="116"/>
      <c r="J102" s="82">
        <f>L102/K102</f>
        <v>0.16999999999999998</v>
      </c>
      <c r="K102" s="73">
        <f>SUM(L99:L102)</f>
        <v>5</v>
      </c>
      <c r="L102" s="32">
        <v>0.85</v>
      </c>
    </row>
    <row r="103" spans="2:12" ht="21" customHeight="1" x14ac:dyDescent="0.25">
      <c r="B103" s="249" t="s">
        <v>240</v>
      </c>
      <c r="C103" s="250"/>
      <c r="D103" s="250"/>
      <c r="E103" s="250"/>
      <c r="F103" s="250"/>
      <c r="G103" s="250"/>
      <c r="H103" s="123"/>
      <c r="I103" s="123"/>
      <c r="J103" s="87">
        <f>L103</f>
        <v>0.05</v>
      </c>
      <c r="K103" s="67">
        <f>SUM(J104:J107)</f>
        <v>1</v>
      </c>
      <c r="L103" s="42">
        <f>SUM(L104:L107)/100</f>
        <v>0.05</v>
      </c>
    </row>
    <row r="104" spans="2:12" ht="21" customHeight="1" x14ac:dyDescent="0.25">
      <c r="B104" s="80" t="s">
        <v>41</v>
      </c>
      <c r="C104" s="263" t="s">
        <v>246</v>
      </c>
      <c r="D104" s="263"/>
      <c r="E104" s="263"/>
      <c r="F104" s="247" t="s">
        <v>300</v>
      </c>
      <c r="G104" s="248"/>
      <c r="H104" s="116"/>
      <c r="I104" s="116"/>
      <c r="J104" s="82">
        <f>L104/K107</f>
        <v>0.5</v>
      </c>
      <c r="K104" s="69"/>
      <c r="L104" s="32">
        <v>2.5</v>
      </c>
    </row>
    <row r="105" spans="2:12" ht="21" customHeight="1" x14ac:dyDescent="0.25">
      <c r="B105" s="255" t="s">
        <v>42</v>
      </c>
      <c r="C105" s="241" t="s">
        <v>247</v>
      </c>
      <c r="D105" s="242"/>
      <c r="E105" s="243"/>
      <c r="F105" s="247" t="s">
        <v>301</v>
      </c>
      <c r="G105" s="248"/>
      <c r="H105" s="116"/>
      <c r="I105" s="116"/>
      <c r="J105" s="82">
        <f>L105/K107</f>
        <v>0.16999999999999998</v>
      </c>
      <c r="K105" s="69"/>
      <c r="L105" s="32">
        <v>0.85</v>
      </c>
    </row>
    <row r="106" spans="2:12" ht="21" customHeight="1" x14ac:dyDescent="0.25">
      <c r="B106" s="256"/>
      <c r="C106" s="252"/>
      <c r="D106" s="253"/>
      <c r="E106" s="254"/>
      <c r="F106" s="247" t="s">
        <v>302</v>
      </c>
      <c r="G106" s="248"/>
      <c r="H106" s="116"/>
      <c r="I106" s="116"/>
      <c r="J106" s="82">
        <f>L106/K107</f>
        <v>0.16</v>
      </c>
      <c r="K106" s="69"/>
      <c r="L106" s="32">
        <v>0.8</v>
      </c>
    </row>
    <row r="107" spans="2:12" ht="21" customHeight="1" x14ac:dyDescent="0.25">
      <c r="B107" s="257"/>
      <c r="C107" s="244"/>
      <c r="D107" s="245"/>
      <c r="E107" s="246"/>
      <c r="F107" s="247" t="s">
        <v>303</v>
      </c>
      <c r="G107" s="248"/>
      <c r="H107" s="116"/>
      <c r="I107" s="116"/>
      <c r="J107" s="82">
        <f>L107/K107</f>
        <v>0.16999999999999998</v>
      </c>
      <c r="K107" s="73">
        <f>SUM(L104:L107)</f>
        <v>5</v>
      </c>
      <c r="L107" s="32">
        <v>0.85</v>
      </c>
    </row>
    <row r="108" spans="2:12" ht="21" customHeight="1" x14ac:dyDescent="0.25">
      <c r="B108" s="22"/>
      <c r="C108" s="23"/>
      <c r="D108" s="23"/>
      <c r="E108" s="23"/>
      <c r="F108" s="23"/>
      <c r="G108" s="23"/>
      <c r="H108" s="22"/>
      <c r="I108" s="22"/>
      <c r="J108" s="3"/>
      <c r="K108" s="69"/>
    </row>
    <row r="109" spans="2:12" s="6" customFormat="1" ht="10.5" customHeight="1" x14ac:dyDescent="0.25">
      <c r="B109" s="22"/>
      <c r="C109" s="23"/>
      <c r="D109" s="23"/>
      <c r="E109" s="23"/>
      <c r="F109" s="23"/>
      <c r="G109" s="23"/>
      <c r="H109" s="22"/>
      <c r="I109" s="22"/>
      <c r="J109" s="3"/>
      <c r="K109" s="69"/>
    </row>
    <row r="110" spans="2:12" s="6" customFormat="1" ht="43.5" customHeight="1" x14ac:dyDescent="0.25">
      <c r="B110" s="22"/>
      <c r="C110" s="23"/>
      <c r="D110" s="23"/>
      <c r="E110" s="23"/>
      <c r="F110" s="23"/>
      <c r="G110" s="23"/>
      <c r="H110" s="22"/>
      <c r="I110" s="22"/>
      <c r="J110" s="3"/>
      <c r="K110" s="69"/>
    </row>
    <row r="111" spans="2:12" s="6" customFormat="1" ht="43.5" customHeight="1" x14ac:dyDescent="0.25">
      <c r="B111" s="22"/>
      <c r="C111" s="23"/>
      <c r="D111" s="23"/>
      <c r="E111" s="23"/>
      <c r="F111" s="23"/>
      <c r="G111" s="23"/>
      <c r="H111" s="22"/>
      <c r="I111" s="22"/>
      <c r="J111" s="3"/>
      <c r="K111" s="69"/>
    </row>
    <row r="112" spans="2:12" s="6" customFormat="1" ht="43.5" customHeight="1" x14ac:dyDescent="0.25">
      <c r="B112" s="22"/>
      <c r="C112" s="23"/>
      <c r="D112" s="23"/>
      <c r="E112" s="23"/>
      <c r="F112" s="23"/>
      <c r="G112" s="23"/>
      <c r="H112" s="22"/>
      <c r="I112" s="22"/>
      <c r="J112" s="3"/>
      <c r="K112" s="69"/>
    </row>
    <row r="113" spans="2:11" s="6" customFormat="1" ht="21" customHeight="1" x14ac:dyDescent="0.25">
      <c r="B113" s="2"/>
      <c r="C113" s="2"/>
      <c r="D113" s="2"/>
      <c r="E113" s="2"/>
      <c r="F113" s="2"/>
      <c r="G113" s="2"/>
      <c r="H113" s="22"/>
      <c r="I113" s="22"/>
      <c r="J113" s="3"/>
      <c r="K113" s="69"/>
    </row>
    <row r="114" spans="2:11" s="6" customFormat="1" ht="21" customHeight="1" x14ac:dyDescent="0.25">
      <c r="B114" s="2"/>
      <c r="C114" s="2"/>
      <c r="D114" s="2"/>
      <c r="E114" s="2"/>
      <c r="F114" s="2"/>
      <c r="G114" s="2"/>
      <c r="H114" s="22"/>
      <c r="I114" s="22"/>
      <c r="J114" s="3"/>
      <c r="K114" s="69"/>
    </row>
    <row r="115" spans="2:11" s="6" customFormat="1" ht="21" customHeight="1" x14ac:dyDescent="0.25">
      <c r="B115" s="2"/>
      <c r="C115" s="2"/>
      <c r="D115" s="2"/>
      <c r="E115" s="2"/>
      <c r="F115" s="2"/>
      <c r="G115" s="2"/>
      <c r="H115" s="22"/>
      <c r="I115" s="22"/>
      <c r="J115" s="3"/>
      <c r="K115" s="69"/>
    </row>
    <row r="116" spans="2:11" s="6" customFormat="1" ht="21" customHeight="1" x14ac:dyDescent="0.25">
      <c r="B116" s="2"/>
      <c r="C116" s="2"/>
      <c r="D116" s="2"/>
      <c r="E116" s="2"/>
      <c r="F116" s="2"/>
      <c r="G116" s="2"/>
      <c r="H116" s="22"/>
      <c r="I116" s="22"/>
      <c r="J116" s="3"/>
      <c r="K116" s="69"/>
    </row>
    <row r="117" spans="2:11" s="6" customFormat="1" ht="21" customHeight="1" x14ac:dyDescent="0.25">
      <c r="B117" s="2"/>
      <c r="C117" s="2"/>
      <c r="D117" s="2"/>
      <c r="E117" s="2"/>
      <c r="F117" s="2"/>
      <c r="G117" s="2"/>
      <c r="H117" s="22"/>
      <c r="I117" s="22"/>
      <c r="J117" s="3"/>
      <c r="K117" s="69"/>
    </row>
    <row r="118" spans="2:11" s="6" customFormat="1" ht="21" customHeight="1" x14ac:dyDescent="0.25">
      <c r="B118" s="2"/>
      <c r="C118" s="2"/>
      <c r="D118" s="2"/>
      <c r="E118" s="2"/>
      <c r="F118" s="2"/>
      <c r="G118" s="2"/>
      <c r="H118" s="22"/>
      <c r="I118" s="22"/>
      <c r="J118" s="3"/>
      <c r="K118" s="69"/>
    </row>
  </sheetData>
  <sheetProtection algorithmName="SHA-512" hashValue="6GzrWmzebaSCqoquRqmUaWMsq9ZduGFd3lReq0KHlryjWdAvPcOW3zem8YvQhYrXku/yYHTedILu80VmLEnrZg==" saltValue="uQPzKAhG393YBhDJseNIyg==" spinCount="100000" sheet="1" objects="1" scenarios="1"/>
  <protectedRanges>
    <protectedRange sqref="H32:I40 H49:I56 H63:I69 H79:I84 H86:I89 H16:I20 H22:I30 H42:I47 H91:I97 H99:I102 H104:I107 H58:I61 H71:I77" name="Plage1"/>
  </protectedRanges>
  <mergeCells count="173">
    <mergeCell ref="B105:B107"/>
    <mergeCell ref="C105:E107"/>
    <mergeCell ref="F105:G105"/>
    <mergeCell ref="F106:G106"/>
    <mergeCell ref="F107:G107"/>
    <mergeCell ref="C65:E65"/>
    <mergeCell ref="B66:B67"/>
    <mergeCell ref="C66:E67"/>
    <mergeCell ref="C68:E69"/>
    <mergeCell ref="B68:B69"/>
    <mergeCell ref="F68:G68"/>
    <mergeCell ref="C87:E87"/>
    <mergeCell ref="C89:E89"/>
    <mergeCell ref="C88:E88"/>
    <mergeCell ref="F87:G87"/>
    <mergeCell ref="F89:G89"/>
    <mergeCell ref="C104:E104"/>
    <mergeCell ref="F104:G104"/>
    <mergeCell ref="B103:G103"/>
    <mergeCell ref="B98:G98"/>
    <mergeCell ref="C99:E99"/>
    <mergeCell ref="F99:G99"/>
    <mergeCell ref="F95:G95"/>
    <mergeCell ref="F102:G102"/>
    <mergeCell ref="C63:E64"/>
    <mergeCell ref="B63:B64"/>
    <mergeCell ref="B96:B97"/>
    <mergeCell ref="B39:B40"/>
    <mergeCell ref="C39:E40"/>
    <mergeCell ref="C49:E51"/>
    <mergeCell ref="B49:B51"/>
    <mergeCell ref="B80:B82"/>
    <mergeCell ref="C80:E82"/>
    <mergeCell ref="B62:G62"/>
    <mergeCell ref="B70:G70"/>
    <mergeCell ref="B71:B73"/>
    <mergeCell ref="C71:E73"/>
    <mergeCell ref="F71:G71"/>
    <mergeCell ref="F72:G72"/>
    <mergeCell ref="F73:G73"/>
    <mergeCell ref="C74:E74"/>
    <mergeCell ref="F74:G74"/>
    <mergeCell ref="F66:G66"/>
    <mergeCell ref="F67:G67"/>
    <mergeCell ref="F69:G69"/>
    <mergeCell ref="F63:G63"/>
    <mergeCell ref="F64:G64"/>
    <mergeCell ref="F65:G65"/>
    <mergeCell ref="C75:E75"/>
    <mergeCell ref="F75:G75"/>
    <mergeCell ref="F81:G81"/>
    <mergeCell ref="F82:G82"/>
    <mergeCell ref="F88:G88"/>
    <mergeCell ref="F93:G93"/>
    <mergeCell ref="F94:G94"/>
    <mergeCell ref="F96:G96"/>
    <mergeCell ref="C96:E97"/>
    <mergeCell ref="F24:G24"/>
    <mergeCell ref="F25:G25"/>
    <mergeCell ref="F26:G26"/>
    <mergeCell ref="F27:G27"/>
    <mergeCell ref="F28:G28"/>
    <mergeCell ref="F29:G29"/>
    <mergeCell ref="C30:E30"/>
    <mergeCell ref="C33:E38"/>
    <mergeCell ref="B21:G21"/>
    <mergeCell ref="F22:G22"/>
    <mergeCell ref="B33:B38"/>
    <mergeCell ref="B22:B29"/>
    <mergeCell ref="C22:E29"/>
    <mergeCell ref="F30:G30"/>
    <mergeCell ref="F23:G23"/>
    <mergeCell ref="C45:E45"/>
    <mergeCell ref="C46:E46"/>
    <mergeCell ref="F39:G39"/>
    <mergeCell ref="F43:G43"/>
    <mergeCell ref="F44:G44"/>
    <mergeCell ref="F45:G45"/>
    <mergeCell ref="F46:G46"/>
    <mergeCell ref="F34:G34"/>
    <mergeCell ref="F35:G35"/>
    <mergeCell ref="F36:G36"/>
    <mergeCell ref="F38:G38"/>
    <mergeCell ref="B6:E6"/>
    <mergeCell ref="B7:C7"/>
    <mergeCell ref="D7:E7"/>
    <mergeCell ref="B8:C8"/>
    <mergeCell ref="D8:E8"/>
    <mergeCell ref="B9:C9"/>
    <mergeCell ref="F13:G14"/>
    <mergeCell ref="B15:G15"/>
    <mergeCell ref="A1:C4"/>
    <mergeCell ref="D4:J4"/>
    <mergeCell ref="D2:J2"/>
    <mergeCell ref="H13:H14"/>
    <mergeCell ref="I13:I14"/>
    <mergeCell ref="D9:E9"/>
    <mergeCell ref="B10:C10"/>
    <mergeCell ref="D10:E10"/>
    <mergeCell ref="B11:C11"/>
    <mergeCell ref="D11:E11"/>
    <mergeCell ref="B13:E14"/>
    <mergeCell ref="F11:J11"/>
    <mergeCell ref="F8:J9"/>
    <mergeCell ref="F20:G20"/>
    <mergeCell ref="C16:E17"/>
    <mergeCell ref="B16:B17"/>
    <mergeCell ref="F17:G17"/>
    <mergeCell ref="B31:G31"/>
    <mergeCell ref="F49:G49"/>
    <mergeCell ref="C42:E42"/>
    <mergeCell ref="F42:G42"/>
    <mergeCell ref="F37:G37"/>
    <mergeCell ref="C47:E47"/>
    <mergeCell ref="F47:G47"/>
    <mergeCell ref="B41:G41"/>
    <mergeCell ref="B48:G48"/>
    <mergeCell ref="C32:E32"/>
    <mergeCell ref="F32:G32"/>
    <mergeCell ref="F33:G33"/>
    <mergeCell ref="F40:G40"/>
    <mergeCell ref="F16:G16"/>
    <mergeCell ref="B18:B20"/>
    <mergeCell ref="C18:E20"/>
    <mergeCell ref="F18:G18"/>
    <mergeCell ref="F19:G19"/>
    <mergeCell ref="C43:E43"/>
    <mergeCell ref="C44:E44"/>
    <mergeCell ref="F50:G50"/>
    <mergeCell ref="F51:G51"/>
    <mergeCell ref="F52:G52"/>
    <mergeCell ref="B57:G57"/>
    <mergeCell ref="B60:B61"/>
    <mergeCell ref="C60:E61"/>
    <mergeCell ref="F60:G60"/>
    <mergeCell ref="F61:G61"/>
    <mergeCell ref="B58:B59"/>
    <mergeCell ref="C58:E59"/>
    <mergeCell ref="F58:G58"/>
    <mergeCell ref="F59:G59"/>
    <mergeCell ref="C54:E56"/>
    <mergeCell ref="F55:G55"/>
    <mergeCell ref="F53:G53"/>
    <mergeCell ref="F54:G54"/>
    <mergeCell ref="B54:B56"/>
    <mergeCell ref="F56:G56"/>
    <mergeCell ref="C52:E52"/>
    <mergeCell ref="C53:E53"/>
    <mergeCell ref="C100:E102"/>
    <mergeCell ref="B100:B102"/>
    <mergeCell ref="F100:G100"/>
    <mergeCell ref="F101:G101"/>
    <mergeCell ref="C79:E79"/>
    <mergeCell ref="F79:G79"/>
    <mergeCell ref="C84:E84"/>
    <mergeCell ref="F84:G84"/>
    <mergeCell ref="C86:E86"/>
    <mergeCell ref="F86:G86"/>
    <mergeCell ref="F92:G92"/>
    <mergeCell ref="F97:G97"/>
    <mergeCell ref="C83:E83"/>
    <mergeCell ref="F80:G80"/>
    <mergeCell ref="F83:G83"/>
    <mergeCell ref="B76:B77"/>
    <mergeCell ref="C76:E77"/>
    <mergeCell ref="F76:G76"/>
    <mergeCell ref="F77:G77"/>
    <mergeCell ref="B78:G78"/>
    <mergeCell ref="B85:G85"/>
    <mergeCell ref="B90:G90"/>
    <mergeCell ref="F91:G91"/>
    <mergeCell ref="C91:E95"/>
    <mergeCell ref="B91:B95"/>
  </mergeCells>
  <pageMargins left="0.59055118110236227" right="0.59055118110236227" top="0.51181102362204722" bottom="0.51181102362204722" header="0.31496062992125984" footer="0.31496062992125984"/>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U127"/>
  <sheetViews>
    <sheetView zoomScaleNormal="100" workbookViewId="0">
      <selection activeCell="G120" sqref="G120"/>
    </sheetView>
  </sheetViews>
  <sheetFormatPr baseColWidth="10" defaultRowHeight="21" customHeight="1" x14ac:dyDescent="0.25"/>
  <cols>
    <col min="1" max="1" width="3.7109375" style="2" customWidth="1"/>
    <col min="2" max="2" width="10.140625" style="2" customWidth="1"/>
    <col min="3" max="3" width="10.28515625" style="2" customWidth="1"/>
    <col min="4" max="4" width="14.7109375" style="2" customWidth="1"/>
    <col min="5" max="5" width="25.7109375" style="2" customWidth="1"/>
    <col min="6" max="6" width="13.7109375" style="2" customWidth="1"/>
    <col min="7" max="7" width="37.7109375" style="2" customWidth="1"/>
    <col min="8" max="12" width="10.7109375" style="2" customWidth="1"/>
    <col min="13" max="13" width="4.7109375" style="2" customWidth="1"/>
    <col min="14" max="14" width="5.7109375" style="2" customWidth="1"/>
    <col min="15" max="15" width="4.7109375" style="68" hidden="1" customWidth="1"/>
    <col min="16" max="21" width="12.5703125" style="6" hidden="1" customWidth="1"/>
    <col min="22" max="16384" width="11.42578125" style="2"/>
  </cols>
  <sheetData>
    <row r="1" spans="2:21" ht="16.5" customHeight="1" thickBot="1" x14ac:dyDescent="0.3"/>
    <row r="2" spans="2:21" ht="42" customHeight="1" thickBot="1" x14ac:dyDescent="0.3">
      <c r="D2" s="225" t="s">
        <v>120</v>
      </c>
      <c r="E2" s="226"/>
      <c r="F2" s="226"/>
      <c r="G2" s="226"/>
      <c r="H2" s="226"/>
      <c r="I2" s="226"/>
      <c r="J2" s="226"/>
      <c r="K2" s="226"/>
      <c r="L2" s="226"/>
      <c r="M2" s="226"/>
      <c r="N2" s="227"/>
    </row>
    <row r="3" spans="2:21" ht="20.100000000000001" customHeight="1" thickBot="1" x14ac:dyDescent="0.3"/>
    <row r="4" spans="2:21" ht="42" customHeight="1" thickBot="1" x14ac:dyDescent="0.3">
      <c r="D4" s="282" t="s">
        <v>326</v>
      </c>
      <c r="E4" s="283"/>
      <c r="F4" s="283"/>
      <c r="G4" s="283"/>
      <c r="H4" s="283"/>
      <c r="I4" s="283"/>
      <c r="J4" s="283"/>
      <c r="K4" s="283"/>
      <c r="L4" s="283"/>
      <c r="M4" s="283"/>
      <c r="N4" s="284"/>
    </row>
    <row r="5" spans="2:21" ht="21" customHeight="1" x14ac:dyDescent="0.25">
      <c r="N5" s="21"/>
    </row>
    <row r="6" spans="2:21" ht="21" customHeight="1" x14ac:dyDescent="0.25">
      <c r="B6" s="136" t="s">
        <v>58</v>
      </c>
      <c r="C6" s="136"/>
      <c r="D6" s="136"/>
      <c r="E6" s="136"/>
      <c r="F6" s="3"/>
      <c r="G6" s="8" t="s">
        <v>70</v>
      </c>
      <c r="H6" s="235"/>
      <c r="I6" s="235"/>
      <c r="J6" s="235"/>
      <c r="K6" s="235"/>
      <c r="L6" s="235"/>
      <c r="M6" s="235"/>
      <c r="N6" s="235"/>
    </row>
    <row r="7" spans="2:21" ht="21" customHeight="1" x14ac:dyDescent="0.25">
      <c r="B7" s="146" t="s">
        <v>47</v>
      </c>
      <c r="C7" s="147"/>
      <c r="D7" s="164" t="str">
        <f>IF(COUNTBLANK(Evaluation!F8)=0,Evaluation!F8,"")</f>
        <v>ACAD1</v>
      </c>
      <c r="E7" s="165"/>
      <c r="F7" s="4"/>
      <c r="G7" s="232" t="s">
        <v>84</v>
      </c>
      <c r="H7" s="236"/>
      <c r="I7" s="236"/>
      <c r="J7" s="236"/>
      <c r="K7" s="236"/>
      <c r="L7" s="236"/>
      <c r="M7" s="236"/>
      <c r="N7" s="236"/>
    </row>
    <row r="8" spans="2:21" ht="21" customHeight="1" x14ac:dyDescent="0.25">
      <c r="B8" s="144" t="s">
        <v>43</v>
      </c>
      <c r="C8" s="145"/>
      <c r="D8" s="164" t="str">
        <f>IF(COUNTBLANK(Evaluation!F9)=0,Evaluation!F9,"")</f>
        <v>ÉTAB1</v>
      </c>
      <c r="E8" s="165"/>
      <c r="F8" s="4"/>
      <c r="G8" s="233"/>
      <c r="H8" s="236"/>
      <c r="I8" s="236"/>
      <c r="J8" s="236"/>
      <c r="K8" s="236"/>
      <c r="L8" s="236"/>
      <c r="M8" s="236"/>
      <c r="N8" s="236"/>
    </row>
    <row r="9" spans="2:21" ht="21" customHeight="1" x14ac:dyDescent="0.25">
      <c r="B9" s="144" t="s">
        <v>44</v>
      </c>
      <c r="C9" s="145"/>
      <c r="D9" s="164" t="str">
        <f>IF(COUNTBLANK(Evaluation!F10)=0,Evaluation!F10,"")</f>
        <v>20..</v>
      </c>
      <c r="E9" s="165"/>
      <c r="F9" s="4"/>
      <c r="G9" s="233"/>
      <c r="H9" s="236"/>
      <c r="I9" s="236"/>
      <c r="J9" s="236"/>
      <c r="K9" s="236"/>
      <c r="L9" s="236"/>
      <c r="M9" s="236"/>
      <c r="N9" s="236"/>
    </row>
    <row r="10" spans="2:21" ht="21" customHeight="1" x14ac:dyDescent="0.25">
      <c r="B10" s="144" t="s">
        <v>45</v>
      </c>
      <c r="C10" s="145"/>
      <c r="D10" s="162" t="str">
        <f>IF(COUNTBLANK(Evaluation!F11)=0,Evaluation!F11,"")</f>
        <v>CANDIDAT1</v>
      </c>
      <c r="E10" s="163"/>
      <c r="F10" s="4"/>
      <c r="G10" s="233"/>
      <c r="H10" s="236"/>
      <c r="I10" s="236"/>
      <c r="J10" s="236"/>
      <c r="K10" s="236"/>
      <c r="L10" s="236"/>
      <c r="M10" s="236"/>
      <c r="N10" s="236"/>
    </row>
    <row r="11" spans="2:21" ht="21" customHeight="1" x14ac:dyDescent="0.25">
      <c r="B11" s="144" t="s">
        <v>46</v>
      </c>
      <c r="C11" s="145"/>
      <c r="D11" s="162" t="str">
        <f>IF(COUNTBLANK(Evaluation!F12)=0,Evaluation!F12,"")</f>
        <v>ÉLÈVE1</v>
      </c>
      <c r="E11" s="163"/>
      <c r="F11" s="4"/>
      <c r="G11" s="234"/>
      <c r="H11" s="236"/>
      <c r="I11" s="236"/>
      <c r="J11" s="236"/>
      <c r="K11" s="236"/>
      <c r="L11" s="236"/>
      <c r="M11" s="236"/>
      <c r="N11" s="236"/>
    </row>
    <row r="12" spans="2:21" ht="21" customHeight="1" thickBot="1" x14ac:dyDescent="0.3"/>
    <row r="13" spans="2:21" ht="28.5" customHeight="1" thickBot="1" x14ac:dyDescent="0.3">
      <c r="B13" s="264" t="s">
        <v>71</v>
      </c>
      <c r="C13" s="276"/>
      <c r="D13" s="276"/>
      <c r="E13" s="265"/>
      <c r="F13" s="264" t="s">
        <v>72</v>
      </c>
      <c r="G13" s="265"/>
      <c r="H13" s="285" t="s">
        <v>73</v>
      </c>
      <c r="I13" s="286"/>
      <c r="J13" s="286"/>
      <c r="K13" s="286"/>
      <c r="L13" s="287"/>
      <c r="M13" s="288" t="s">
        <v>90</v>
      </c>
      <c r="N13" s="289"/>
    </row>
    <row r="14" spans="2:21" ht="15.75" customHeight="1" x14ac:dyDescent="0.25">
      <c r="B14" s="294"/>
      <c r="C14" s="295"/>
      <c r="D14" s="295"/>
      <c r="E14" s="296"/>
      <c r="F14" s="294"/>
      <c r="G14" s="296"/>
      <c r="H14" s="13" t="s">
        <v>74</v>
      </c>
      <c r="I14" s="58">
        <v>0</v>
      </c>
      <c r="J14" s="25" t="s">
        <v>75</v>
      </c>
      <c r="K14" s="14" t="s">
        <v>76</v>
      </c>
      <c r="L14" s="15" t="s">
        <v>77</v>
      </c>
      <c r="M14" s="290"/>
      <c r="N14" s="291"/>
    </row>
    <row r="15" spans="2:21" ht="25.5" customHeight="1" thickBot="1" x14ac:dyDescent="0.3">
      <c r="B15" s="266"/>
      <c r="C15" s="277"/>
      <c r="D15" s="277"/>
      <c r="E15" s="267"/>
      <c r="F15" s="266"/>
      <c r="G15" s="267"/>
      <c r="H15" s="88" t="s">
        <v>116</v>
      </c>
      <c r="I15" s="12" t="s">
        <v>79</v>
      </c>
      <c r="J15" s="26" t="s">
        <v>80</v>
      </c>
      <c r="K15" s="11" t="s">
        <v>81</v>
      </c>
      <c r="L15" s="10" t="s">
        <v>82</v>
      </c>
      <c r="M15" s="292"/>
      <c r="N15" s="293"/>
      <c r="P15" s="59" t="s">
        <v>107</v>
      </c>
      <c r="Q15" s="60" t="s">
        <v>105</v>
      </c>
      <c r="R15" s="59" t="s">
        <v>94</v>
      </c>
      <c r="S15" s="59" t="s">
        <v>92</v>
      </c>
      <c r="T15" s="59" t="s">
        <v>93</v>
      </c>
      <c r="U15" s="59" t="s">
        <v>106</v>
      </c>
    </row>
    <row r="16" spans="2:21" ht="21" customHeight="1" thickBot="1" x14ac:dyDescent="0.3">
      <c r="B16" s="268" t="s">
        <v>136</v>
      </c>
      <c r="C16" s="269"/>
      <c r="D16" s="269"/>
      <c r="E16" s="269"/>
      <c r="F16" s="269"/>
      <c r="G16" s="269"/>
      <c r="H16" s="92" t="str">
        <f>IF((R17+R18+R19+R20+R21)/(P17+P18+P19+P20+P21)&lt;0.5,"?","")</f>
        <v/>
      </c>
      <c r="I16" s="101"/>
      <c r="J16" s="101"/>
      <c r="K16" s="101"/>
      <c r="L16" s="101"/>
      <c r="M16" s="53"/>
      <c r="N16" s="54">
        <f>P16</f>
        <v>0.05</v>
      </c>
      <c r="O16" s="67">
        <f>SUM(N17:N21)</f>
        <v>1</v>
      </c>
      <c r="P16" s="42">
        <f>SUM(P17:P21)/100</f>
        <v>0.05</v>
      </c>
      <c r="Q16" s="42"/>
      <c r="R16" s="5"/>
      <c r="S16" s="5"/>
      <c r="T16" s="40">
        <f>SUM(T17:T108)</f>
        <v>0</v>
      </c>
      <c r="U16" s="40">
        <f>SUM(U17:U108)</f>
        <v>20</v>
      </c>
    </row>
    <row r="17" spans="2:21" ht="24.95" customHeight="1" x14ac:dyDescent="0.25">
      <c r="B17" s="255" t="s">
        <v>22</v>
      </c>
      <c r="C17" s="241" t="s">
        <v>177</v>
      </c>
      <c r="D17" s="242"/>
      <c r="E17" s="243"/>
      <c r="F17" s="247" t="s">
        <v>179</v>
      </c>
      <c r="G17" s="248"/>
      <c r="H17" s="111"/>
      <c r="I17" s="115"/>
      <c r="J17" s="116"/>
      <c r="K17" s="116"/>
      <c r="L17" s="116"/>
      <c r="M17" s="20" t="str">
        <f>IF(COUNTBLANK(H17:L17)=4,"","&lt;")</f>
        <v>&lt;</v>
      </c>
      <c r="N17" s="62">
        <f>P17/O21</f>
        <v>0.25</v>
      </c>
      <c r="O17" s="71">
        <f>SUM(P17)</f>
        <v>1.25</v>
      </c>
      <c r="P17" s="32">
        <v>1.25</v>
      </c>
      <c r="Q17" s="40">
        <f>20*P16</f>
        <v>1</v>
      </c>
      <c r="R17" s="5">
        <f>IF(H17=0,P17,0)</f>
        <v>1.25</v>
      </c>
      <c r="S17" s="5">
        <f>IF(I17="x",0,IF(J17="x",1/3,IF(K17="x",2/3,IF(L17="x",1)))*R17)</f>
        <v>0</v>
      </c>
      <c r="T17" s="40">
        <f>IF(SUM(R17:R21)=0,0,SUM(S17:S21)/SUM(R17:R21)*Q17)</f>
        <v>0</v>
      </c>
      <c r="U17" s="40">
        <f>IF(SUM(R17:R21)=0,0,Q17)</f>
        <v>1</v>
      </c>
    </row>
    <row r="18" spans="2:21" ht="21" customHeight="1" x14ac:dyDescent="0.25">
      <c r="B18" s="257"/>
      <c r="C18" s="244"/>
      <c r="D18" s="245"/>
      <c r="E18" s="246"/>
      <c r="F18" s="247" t="s">
        <v>180</v>
      </c>
      <c r="G18" s="248"/>
      <c r="H18" s="114"/>
      <c r="I18" s="115"/>
      <c r="J18" s="116"/>
      <c r="K18" s="116"/>
      <c r="L18" s="116"/>
      <c r="M18" s="20" t="str">
        <f t="shared" ref="M18:M21" si="0">IF(COUNTBLANK(H18:L18)=4,"","&lt;")</f>
        <v>&lt;</v>
      </c>
      <c r="N18" s="62">
        <f>P18/O21</f>
        <v>0.25</v>
      </c>
      <c r="O18" s="71"/>
      <c r="P18" s="32">
        <v>1.25</v>
      </c>
      <c r="Q18" s="40"/>
      <c r="R18" s="5">
        <f t="shared" ref="R18:R21" si="1">IF(H18=0,P18,0)</f>
        <v>1.25</v>
      </c>
      <c r="S18" s="5">
        <f t="shared" ref="S18:S21" si="2">IF(I18="x",0,IF(J18="x",1/3,IF(K18="x",2/3,IF(L18="x",1)))*R18)</f>
        <v>0</v>
      </c>
      <c r="T18" s="40"/>
      <c r="U18" s="40"/>
    </row>
    <row r="19" spans="2:21" ht="21" customHeight="1" x14ac:dyDescent="0.25">
      <c r="B19" s="255" t="s">
        <v>176</v>
      </c>
      <c r="C19" s="241" t="s">
        <v>178</v>
      </c>
      <c r="D19" s="242"/>
      <c r="E19" s="243"/>
      <c r="F19" s="247" t="s">
        <v>181</v>
      </c>
      <c r="G19" s="248"/>
      <c r="H19" s="114"/>
      <c r="I19" s="115"/>
      <c r="J19" s="116"/>
      <c r="K19" s="116"/>
      <c r="L19" s="116"/>
      <c r="M19" s="20" t="str">
        <f t="shared" si="0"/>
        <v>&lt;</v>
      </c>
      <c r="N19" s="62">
        <f>P19/O21</f>
        <v>0.2</v>
      </c>
      <c r="O19" s="71"/>
      <c r="P19" s="32">
        <v>1</v>
      </c>
      <c r="Q19" s="40"/>
      <c r="R19" s="5">
        <f t="shared" si="1"/>
        <v>1</v>
      </c>
      <c r="S19" s="5">
        <f t="shared" si="2"/>
        <v>0</v>
      </c>
      <c r="T19" s="40"/>
      <c r="U19" s="40"/>
    </row>
    <row r="20" spans="2:21" ht="21" customHeight="1" x14ac:dyDescent="0.25">
      <c r="B20" s="256"/>
      <c r="C20" s="252"/>
      <c r="D20" s="253"/>
      <c r="E20" s="254"/>
      <c r="F20" s="247" t="s">
        <v>182</v>
      </c>
      <c r="G20" s="248"/>
      <c r="H20" s="114"/>
      <c r="I20" s="115"/>
      <c r="J20" s="116"/>
      <c r="K20" s="116"/>
      <c r="L20" s="116"/>
      <c r="M20" s="20" t="str">
        <f t="shared" si="0"/>
        <v>&lt;</v>
      </c>
      <c r="N20" s="62">
        <f>P20/O21</f>
        <v>0.15</v>
      </c>
      <c r="O20" s="71"/>
      <c r="P20" s="32">
        <v>0.75</v>
      </c>
      <c r="Q20" s="40"/>
      <c r="R20" s="5">
        <f t="shared" si="1"/>
        <v>0.75</v>
      </c>
      <c r="S20" s="5">
        <f t="shared" si="2"/>
        <v>0</v>
      </c>
      <c r="T20" s="40"/>
      <c r="U20" s="40"/>
    </row>
    <row r="21" spans="2:21" ht="21" customHeight="1" thickBot="1" x14ac:dyDescent="0.3">
      <c r="B21" s="257"/>
      <c r="C21" s="244"/>
      <c r="D21" s="245"/>
      <c r="E21" s="246"/>
      <c r="F21" s="247" t="s">
        <v>183</v>
      </c>
      <c r="G21" s="248"/>
      <c r="H21" s="117"/>
      <c r="I21" s="115"/>
      <c r="J21" s="116"/>
      <c r="K21" s="116"/>
      <c r="L21" s="116"/>
      <c r="M21" s="20" t="str">
        <f t="shared" si="0"/>
        <v>&lt;</v>
      </c>
      <c r="N21" s="62">
        <f>P21/O21</f>
        <v>0.15</v>
      </c>
      <c r="O21" s="71">
        <f>SUM(P17:P21)</f>
        <v>5</v>
      </c>
      <c r="P21" s="32">
        <v>0.75</v>
      </c>
      <c r="Q21" s="40"/>
      <c r="R21" s="5">
        <f t="shared" si="1"/>
        <v>0.75</v>
      </c>
      <c r="S21" s="5">
        <f t="shared" si="2"/>
        <v>0</v>
      </c>
      <c r="T21" s="40"/>
      <c r="U21" s="40"/>
    </row>
    <row r="22" spans="2:21" ht="21" customHeight="1" thickBot="1" x14ac:dyDescent="0.3">
      <c r="B22" s="249" t="s">
        <v>184</v>
      </c>
      <c r="C22" s="250"/>
      <c r="D22" s="250"/>
      <c r="E22" s="250"/>
      <c r="F22" s="250"/>
      <c r="G22" s="250"/>
      <c r="H22" s="124" t="str">
        <f>IF((R23+R24+R25+R26+R27+R28+R29+R30+R31)/(P23+P24+P25+P26+P27+P28+P29+P30+P31)&lt;0.5,"?","")</f>
        <v/>
      </c>
      <c r="I22" s="125"/>
      <c r="J22" s="125"/>
      <c r="K22" s="125"/>
      <c r="L22" s="125"/>
      <c r="M22" s="55"/>
      <c r="N22" s="56">
        <f>P22</f>
        <v>0.05</v>
      </c>
      <c r="O22" s="67">
        <f>SUM(N23:N31)</f>
        <v>1</v>
      </c>
      <c r="P22" s="42">
        <f>SUM(P23:P31)/100</f>
        <v>0.05</v>
      </c>
      <c r="Q22" s="42"/>
      <c r="R22" s="5"/>
      <c r="S22" s="5"/>
      <c r="T22" s="5"/>
      <c r="U22" s="5"/>
    </row>
    <row r="23" spans="2:21" ht="21" customHeight="1" x14ac:dyDescent="0.25">
      <c r="B23" s="255" t="s">
        <v>23</v>
      </c>
      <c r="C23" s="241" t="s">
        <v>186</v>
      </c>
      <c r="D23" s="242"/>
      <c r="E23" s="243"/>
      <c r="F23" s="247" t="s">
        <v>313</v>
      </c>
      <c r="G23" s="248"/>
      <c r="H23" s="111"/>
      <c r="I23" s="115"/>
      <c r="J23" s="116"/>
      <c r="K23" s="116"/>
      <c r="L23" s="116"/>
      <c r="M23" s="20" t="str">
        <f>IF(COUNTBLANK(H23:L23)=4,"","&lt;")</f>
        <v>&lt;</v>
      </c>
      <c r="N23" s="62">
        <f>P23/O31</f>
        <v>0.08</v>
      </c>
      <c r="O23" s="69"/>
      <c r="P23" s="32">
        <v>0.4</v>
      </c>
      <c r="Q23" s="40">
        <f>20*P22</f>
        <v>1</v>
      </c>
      <c r="R23" s="5">
        <f>IF(H23=0,P23,0)</f>
        <v>0.4</v>
      </c>
      <c r="S23" s="5">
        <f>IF(I23="x",0,IF(J23="x",1/3,IF(K23="x",2/3,IF(L23="x",1)))*R23)</f>
        <v>0</v>
      </c>
      <c r="T23" s="40">
        <f>IF(SUM(R23:R31)=0,0,SUM(S23:S31)/SUM(R23:R31)*Q23)</f>
        <v>0</v>
      </c>
      <c r="U23" s="40">
        <f>IF(SUM(R23:R31)=0,0,Q23)</f>
        <v>1</v>
      </c>
    </row>
    <row r="24" spans="2:21" ht="21" customHeight="1" x14ac:dyDescent="0.25">
      <c r="B24" s="256"/>
      <c r="C24" s="252"/>
      <c r="D24" s="253"/>
      <c r="E24" s="254"/>
      <c r="F24" s="247" t="s">
        <v>314</v>
      </c>
      <c r="G24" s="248"/>
      <c r="H24" s="114"/>
      <c r="I24" s="115"/>
      <c r="J24" s="116"/>
      <c r="K24" s="116"/>
      <c r="L24" s="116"/>
      <c r="M24" s="20" t="str">
        <f>IF(COUNTBLANK(H24:L24)=4,"","&lt;")</f>
        <v>&lt;</v>
      </c>
      <c r="N24" s="62">
        <f>P24/O31</f>
        <v>0.06</v>
      </c>
      <c r="O24" s="69"/>
      <c r="P24" s="32">
        <v>0.3</v>
      </c>
      <c r="Q24" s="5"/>
      <c r="R24" s="5">
        <f>IF(H24=0,P24,0)</f>
        <v>0.3</v>
      </c>
      <c r="S24" s="5">
        <f>IF(I24="x",0,IF(J24="x",1/3,IF(K24="x",2/3,IF(L24="x",1)))*R24)</f>
        <v>0</v>
      </c>
      <c r="T24" s="5"/>
      <c r="U24" s="5"/>
    </row>
    <row r="25" spans="2:21" ht="24.95" customHeight="1" x14ac:dyDescent="0.25">
      <c r="B25" s="256"/>
      <c r="C25" s="252"/>
      <c r="D25" s="253"/>
      <c r="E25" s="254"/>
      <c r="F25" s="247" t="s">
        <v>315</v>
      </c>
      <c r="G25" s="248"/>
      <c r="H25" s="126"/>
      <c r="I25" s="115"/>
      <c r="J25" s="116"/>
      <c r="K25" s="116"/>
      <c r="L25" s="116"/>
      <c r="M25" s="20" t="str">
        <f t="shared" ref="M25:M31" si="3">IF(COUNTBLANK(H25:L25)=4,"","&lt;")</f>
        <v>&lt;</v>
      </c>
      <c r="N25" s="62">
        <f>P25/O31</f>
        <v>0.06</v>
      </c>
      <c r="O25" s="69"/>
      <c r="P25" s="32">
        <v>0.3</v>
      </c>
      <c r="Q25" s="5"/>
      <c r="R25" s="5">
        <f t="shared" ref="R25:R31" si="4">IF(H25=0,P25,0)</f>
        <v>0.3</v>
      </c>
      <c r="S25" s="5">
        <f t="shared" ref="S25:S31" si="5">IF(I25="x",0,IF(J25="x",1/3,IF(K25="x",2/3,IF(L25="x",1)))*R25)</f>
        <v>0</v>
      </c>
      <c r="T25" s="5"/>
      <c r="U25" s="5"/>
    </row>
    <row r="26" spans="2:21" ht="24.95" customHeight="1" x14ac:dyDescent="0.25">
      <c r="B26" s="256"/>
      <c r="C26" s="252"/>
      <c r="D26" s="253"/>
      <c r="E26" s="254"/>
      <c r="F26" s="247" t="s">
        <v>316</v>
      </c>
      <c r="G26" s="248"/>
      <c r="H26" s="126"/>
      <c r="I26" s="115"/>
      <c r="J26" s="116"/>
      <c r="K26" s="116"/>
      <c r="L26" s="116"/>
      <c r="M26" s="20" t="str">
        <f t="shared" si="3"/>
        <v>&lt;</v>
      </c>
      <c r="N26" s="62">
        <f>P26/O31</f>
        <v>0.06</v>
      </c>
      <c r="O26" s="69"/>
      <c r="P26" s="32">
        <v>0.3</v>
      </c>
      <c r="Q26" s="5"/>
      <c r="R26" s="5">
        <f t="shared" si="4"/>
        <v>0.3</v>
      </c>
      <c r="S26" s="5">
        <f t="shared" si="5"/>
        <v>0</v>
      </c>
      <c r="T26" s="5"/>
      <c r="U26" s="5"/>
    </row>
    <row r="27" spans="2:21" ht="21" customHeight="1" x14ac:dyDescent="0.25">
      <c r="B27" s="256"/>
      <c r="C27" s="252"/>
      <c r="D27" s="253"/>
      <c r="E27" s="254"/>
      <c r="F27" s="247" t="s">
        <v>317</v>
      </c>
      <c r="G27" s="248"/>
      <c r="H27" s="126"/>
      <c r="I27" s="115"/>
      <c r="J27" s="116"/>
      <c r="K27" s="116"/>
      <c r="L27" s="116"/>
      <c r="M27" s="20" t="str">
        <f t="shared" si="3"/>
        <v>&lt;</v>
      </c>
      <c r="N27" s="62">
        <f>P27/O31</f>
        <v>0.06</v>
      </c>
      <c r="O27" s="69"/>
      <c r="P27" s="32">
        <v>0.3</v>
      </c>
      <c r="Q27" s="5"/>
      <c r="R27" s="5">
        <f t="shared" si="4"/>
        <v>0.3</v>
      </c>
      <c r="S27" s="5">
        <f t="shared" si="5"/>
        <v>0</v>
      </c>
      <c r="T27" s="5"/>
      <c r="U27" s="5"/>
    </row>
    <row r="28" spans="2:21" ht="21" customHeight="1" x14ac:dyDescent="0.25">
      <c r="B28" s="256"/>
      <c r="C28" s="252"/>
      <c r="D28" s="253"/>
      <c r="E28" s="254"/>
      <c r="F28" s="247" t="s">
        <v>318</v>
      </c>
      <c r="G28" s="248"/>
      <c r="H28" s="126"/>
      <c r="I28" s="115"/>
      <c r="J28" s="116"/>
      <c r="K28" s="116"/>
      <c r="L28" s="116"/>
      <c r="M28" s="20" t="str">
        <f t="shared" si="3"/>
        <v>&lt;</v>
      </c>
      <c r="N28" s="62">
        <f>P28/O31</f>
        <v>0.06</v>
      </c>
      <c r="O28" s="69"/>
      <c r="P28" s="32">
        <v>0.3</v>
      </c>
      <c r="Q28" s="5"/>
      <c r="R28" s="5">
        <f t="shared" si="4"/>
        <v>0.3</v>
      </c>
      <c r="S28" s="5">
        <f t="shared" si="5"/>
        <v>0</v>
      </c>
      <c r="T28" s="5"/>
      <c r="U28" s="5"/>
    </row>
    <row r="29" spans="2:21" ht="21" customHeight="1" x14ac:dyDescent="0.25">
      <c r="B29" s="256"/>
      <c r="C29" s="252"/>
      <c r="D29" s="253"/>
      <c r="E29" s="254"/>
      <c r="F29" s="247" t="s">
        <v>319</v>
      </c>
      <c r="G29" s="248"/>
      <c r="H29" s="126"/>
      <c r="I29" s="115"/>
      <c r="J29" s="116"/>
      <c r="K29" s="116"/>
      <c r="L29" s="116"/>
      <c r="M29" s="20" t="str">
        <f t="shared" si="3"/>
        <v>&lt;</v>
      </c>
      <c r="N29" s="62">
        <f>P29/O31</f>
        <v>0.06</v>
      </c>
      <c r="O29" s="69"/>
      <c r="P29" s="32">
        <v>0.3</v>
      </c>
      <c r="Q29" s="5"/>
      <c r="R29" s="5">
        <f t="shared" si="4"/>
        <v>0.3</v>
      </c>
      <c r="S29" s="5">
        <f t="shared" si="5"/>
        <v>0</v>
      </c>
      <c r="T29" s="5"/>
      <c r="U29" s="5"/>
    </row>
    <row r="30" spans="2:21" ht="21" customHeight="1" x14ac:dyDescent="0.25">
      <c r="B30" s="257"/>
      <c r="C30" s="244"/>
      <c r="D30" s="245"/>
      <c r="E30" s="246"/>
      <c r="F30" s="247" t="s">
        <v>320</v>
      </c>
      <c r="G30" s="248"/>
      <c r="H30" s="126"/>
      <c r="I30" s="115"/>
      <c r="J30" s="116"/>
      <c r="K30" s="116"/>
      <c r="L30" s="116"/>
      <c r="M30" s="20" t="str">
        <f t="shared" si="3"/>
        <v>&lt;</v>
      </c>
      <c r="N30" s="62">
        <f>P30/O31</f>
        <v>0.06</v>
      </c>
      <c r="O30" s="69"/>
      <c r="P30" s="32">
        <v>0.3</v>
      </c>
      <c r="Q30" s="5"/>
      <c r="R30" s="5">
        <f t="shared" si="4"/>
        <v>0.3</v>
      </c>
      <c r="S30" s="5">
        <f t="shared" si="5"/>
        <v>0</v>
      </c>
      <c r="T30" s="5"/>
      <c r="U30" s="5"/>
    </row>
    <row r="31" spans="2:21" ht="21" customHeight="1" thickBot="1" x14ac:dyDescent="0.3">
      <c r="B31" s="97" t="s">
        <v>24</v>
      </c>
      <c r="C31" s="258" t="s">
        <v>187</v>
      </c>
      <c r="D31" s="259"/>
      <c r="E31" s="260"/>
      <c r="F31" s="247" t="s">
        <v>248</v>
      </c>
      <c r="G31" s="248"/>
      <c r="H31" s="117"/>
      <c r="I31" s="115"/>
      <c r="J31" s="116"/>
      <c r="K31" s="116"/>
      <c r="L31" s="116"/>
      <c r="M31" s="20" t="str">
        <f t="shared" si="3"/>
        <v>&lt;</v>
      </c>
      <c r="N31" s="62">
        <f>P31/O31</f>
        <v>0.5</v>
      </c>
      <c r="O31" s="71">
        <f>SUM(P23:P31)</f>
        <v>5</v>
      </c>
      <c r="P31" s="32">
        <v>2.5</v>
      </c>
      <c r="Q31" s="5"/>
      <c r="R31" s="5">
        <f t="shared" si="4"/>
        <v>2.5</v>
      </c>
      <c r="S31" s="5">
        <f t="shared" si="5"/>
        <v>0</v>
      </c>
      <c r="T31" s="5"/>
      <c r="U31" s="5"/>
    </row>
    <row r="32" spans="2:21" ht="21" customHeight="1" thickBot="1" x14ac:dyDescent="0.3">
      <c r="B32" s="249" t="s">
        <v>25</v>
      </c>
      <c r="C32" s="250"/>
      <c r="D32" s="250"/>
      <c r="E32" s="250"/>
      <c r="F32" s="250"/>
      <c r="G32" s="250"/>
      <c r="H32" s="124" t="str">
        <f>IF((R33+R34++R35+R36+R37+R38+R39+R40+R41)/(P33+P34+P35+P36+P37+P38+P39+P40+P41)&lt;0.5,"?","")</f>
        <v/>
      </c>
      <c r="I32" s="125"/>
      <c r="J32" s="125"/>
      <c r="K32" s="125"/>
      <c r="L32" s="125"/>
      <c r="M32" s="55"/>
      <c r="N32" s="56">
        <f>P32</f>
        <v>0.05</v>
      </c>
      <c r="O32" s="67">
        <f>SUM(N33:N41)</f>
        <v>0.99999999999999978</v>
      </c>
      <c r="P32" s="42">
        <f>SUM(P33:P41)/100</f>
        <v>0.05</v>
      </c>
      <c r="Q32" s="42"/>
      <c r="R32" s="5"/>
      <c r="S32" s="5"/>
      <c r="T32" s="5"/>
      <c r="U32" s="5"/>
    </row>
    <row r="33" spans="2:21" ht="21" customHeight="1" x14ac:dyDescent="0.25">
      <c r="B33" s="97" t="s">
        <v>30</v>
      </c>
      <c r="C33" s="258" t="s">
        <v>26</v>
      </c>
      <c r="D33" s="259"/>
      <c r="E33" s="260"/>
      <c r="F33" s="247" t="s">
        <v>31</v>
      </c>
      <c r="G33" s="248"/>
      <c r="H33" s="111"/>
      <c r="I33" s="115"/>
      <c r="J33" s="116"/>
      <c r="K33" s="116"/>
      <c r="L33" s="116"/>
      <c r="M33" s="20" t="str">
        <f>IF(COUNTBLANK(H33:L33)=4,"","&lt;")</f>
        <v>&lt;</v>
      </c>
      <c r="N33" s="62">
        <f>P33/O41</f>
        <v>0.25</v>
      </c>
      <c r="O33" s="69"/>
      <c r="P33" s="32">
        <v>1.25</v>
      </c>
      <c r="Q33" s="40">
        <f>20*P32</f>
        <v>1</v>
      </c>
      <c r="R33" s="5">
        <f>IF(H33=0,P33,0)</f>
        <v>1.25</v>
      </c>
      <c r="S33" s="5">
        <f>IF(I33="x",0,IF(J33="x",1/3,IF(K33="x",2/3,IF(L33="x",1)))*R33)</f>
        <v>0</v>
      </c>
      <c r="T33" s="40">
        <f>IF(SUM(R33:R41)=0,0,SUM(S33:S41)/SUM(R33:R41)*Q33)</f>
        <v>0</v>
      </c>
      <c r="U33" s="40">
        <f>IF(SUM(R33:R41)=0,0,Q33)</f>
        <v>1</v>
      </c>
    </row>
    <row r="34" spans="2:21" ht="24.95" customHeight="1" x14ac:dyDescent="0.25">
      <c r="B34" s="255" t="s">
        <v>28</v>
      </c>
      <c r="C34" s="241" t="s">
        <v>27</v>
      </c>
      <c r="D34" s="242"/>
      <c r="E34" s="243"/>
      <c r="F34" s="247" t="s">
        <v>306</v>
      </c>
      <c r="G34" s="248"/>
      <c r="H34" s="114"/>
      <c r="I34" s="115"/>
      <c r="J34" s="116"/>
      <c r="K34" s="116"/>
      <c r="L34" s="116"/>
      <c r="M34" s="20" t="str">
        <f>IF(COUNTBLANK(H34:L34)=4,"","&lt;")</f>
        <v>&lt;</v>
      </c>
      <c r="N34" s="62">
        <f>P34/O41</f>
        <v>0.09</v>
      </c>
      <c r="O34" s="69"/>
      <c r="P34" s="32">
        <v>0.45</v>
      </c>
      <c r="Q34" s="5"/>
      <c r="R34" s="5">
        <f>IF(H34=0,P34,0)</f>
        <v>0.45</v>
      </c>
      <c r="S34" s="5">
        <f>IF(I34="x",0,IF(J34="x",1/3,IF(K34="x",2/3,IF(L34="x",1)))*R34)</f>
        <v>0</v>
      </c>
      <c r="T34" s="5"/>
      <c r="U34" s="5"/>
    </row>
    <row r="35" spans="2:21" ht="24.95" customHeight="1" x14ac:dyDescent="0.25">
      <c r="B35" s="256"/>
      <c r="C35" s="252"/>
      <c r="D35" s="253"/>
      <c r="E35" s="254"/>
      <c r="F35" s="247" t="s">
        <v>307</v>
      </c>
      <c r="G35" s="262"/>
      <c r="H35" s="126"/>
      <c r="I35" s="115"/>
      <c r="J35" s="116"/>
      <c r="K35" s="116"/>
      <c r="L35" s="116"/>
      <c r="M35" s="20" t="str">
        <f t="shared" ref="M35:M40" si="6">IF(COUNTBLANK(H35:L35)=4,"","&lt;")</f>
        <v>&lt;</v>
      </c>
      <c r="N35" s="62">
        <f>P35/O41</f>
        <v>0.09</v>
      </c>
      <c r="O35" s="69"/>
      <c r="P35" s="32">
        <v>0.45</v>
      </c>
      <c r="Q35" s="5"/>
      <c r="R35" s="5">
        <f t="shared" ref="R35:R40" si="7">IF(H35=0,P35,0)</f>
        <v>0.45</v>
      </c>
      <c r="S35" s="5">
        <f t="shared" ref="S35:S40" si="8">IF(I35="x",0,IF(J35="x",1/3,IF(K35="x",2/3,IF(L35="x",1)))*R35)</f>
        <v>0</v>
      </c>
      <c r="T35" s="5"/>
      <c r="U35" s="5"/>
    </row>
    <row r="36" spans="2:21" ht="24.95" customHeight="1" x14ac:dyDescent="0.25">
      <c r="B36" s="256"/>
      <c r="C36" s="252"/>
      <c r="D36" s="253"/>
      <c r="E36" s="254"/>
      <c r="F36" s="247" t="s">
        <v>308</v>
      </c>
      <c r="G36" s="262"/>
      <c r="H36" s="126"/>
      <c r="I36" s="115"/>
      <c r="J36" s="116"/>
      <c r="K36" s="116"/>
      <c r="L36" s="116"/>
      <c r="M36" s="20" t="str">
        <f t="shared" si="6"/>
        <v>&lt;</v>
      </c>
      <c r="N36" s="62">
        <f>P36/O41</f>
        <v>0.08</v>
      </c>
      <c r="O36" s="69"/>
      <c r="P36" s="32">
        <v>0.4</v>
      </c>
      <c r="Q36" s="5"/>
      <c r="R36" s="5">
        <f t="shared" si="7"/>
        <v>0.4</v>
      </c>
      <c r="S36" s="5">
        <f t="shared" si="8"/>
        <v>0</v>
      </c>
      <c r="T36" s="5"/>
      <c r="U36" s="5"/>
    </row>
    <row r="37" spans="2:21" ht="21" customHeight="1" x14ac:dyDescent="0.25">
      <c r="B37" s="256"/>
      <c r="C37" s="252"/>
      <c r="D37" s="253"/>
      <c r="E37" s="254"/>
      <c r="F37" s="247" t="s">
        <v>309</v>
      </c>
      <c r="G37" s="262"/>
      <c r="H37" s="126"/>
      <c r="I37" s="115"/>
      <c r="J37" s="116"/>
      <c r="K37" s="116"/>
      <c r="L37" s="116"/>
      <c r="M37" s="20" t="str">
        <f t="shared" si="6"/>
        <v>&lt;</v>
      </c>
      <c r="N37" s="62">
        <f>P37/O41</f>
        <v>0.08</v>
      </c>
      <c r="O37" s="69"/>
      <c r="P37" s="32">
        <v>0.4</v>
      </c>
      <c r="Q37" s="5"/>
      <c r="R37" s="5">
        <f t="shared" si="7"/>
        <v>0.4</v>
      </c>
      <c r="S37" s="5">
        <f t="shared" si="8"/>
        <v>0</v>
      </c>
      <c r="T37" s="5"/>
      <c r="U37" s="5"/>
    </row>
    <row r="38" spans="2:21" ht="21" customHeight="1" x14ac:dyDescent="0.25">
      <c r="B38" s="256"/>
      <c r="C38" s="252"/>
      <c r="D38" s="253"/>
      <c r="E38" s="254"/>
      <c r="F38" s="247" t="s">
        <v>310</v>
      </c>
      <c r="G38" s="262"/>
      <c r="H38" s="126"/>
      <c r="I38" s="115"/>
      <c r="J38" s="116"/>
      <c r="K38" s="116"/>
      <c r="L38" s="116"/>
      <c r="M38" s="20" t="str">
        <f t="shared" si="6"/>
        <v>&lt;</v>
      </c>
      <c r="N38" s="62">
        <f>P38/O41</f>
        <v>0.08</v>
      </c>
      <c r="O38" s="69"/>
      <c r="P38" s="32">
        <v>0.4</v>
      </c>
      <c r="Q38" s="5"/>
      <c r="R38" s="5">
        <f t="shared" si="7"/>
        <v>0.4</v>
      </c>
      <c r="S38" s="5">
        <f t="shared" si="8"/>
        <v>0</v>
      </c>
      <c r="T38" s="5"/>
      <c r="U38" s="5"/>
    </row>
    <row r="39" spans="2:21" ht="21" customHeight="1" x14ac:dyDescent="0.25">
      <c r="B39" s="257"/>
      <c r="C39" s="244"/>
      <c r="D39" s="245"/>
      <c r="E39" s="246"/>
      <c r="F39" s="247" t="s">
        <v>311</v>
      </c>
      <c r="G39" s="262"/>
      <c r="H39" s="126"/>
      <c r="I39" s="115"/>
      <c r="J39" s="116"/>
      <c r="K39" s="116"/>
      <c r="L39" s="116"/>
      <c r="M39" s="20" t="str">
        <f t="shared" si="6"/>
        <v>&lt;</v>
      </c>
      <c r="N39" s="62">
        <f>P39/O41</f>
        <v>0.08</v>
      </c>
      <c r="O39" s="69"/>
      <c r="P39" s="32">
        <v>0.4</v>
      </c>
      <c r="Q39" s="5"/>
      <c r="R39" s="5">
        <f t="shared" si="7"/>
        <v>0.4</v>
      </c>
      <c r="S39" s="5">
        <f t="shared" si="8"/>
        <v>0</v>
      </c>
      <c r="T39" s="5"/>
      <c r="U39" s="5"/>
    </row>
    <row r="40" spans="2:21" ht="21" customHeight="1" x14ac:dyDescent="0.25">
      <c r="B40" s="255" t="s">
        <v>29</v>
      </c>
      <c r="C40" s="241" t="s">
        <v>185</v>
      </c>
      <c r="D40" s="242"/>
      <c r="E40" s="243"/>
      <c r="F40" s="247" t="s">
        <v>249</v>
      </c>
      <c r="G40" s="262"/>
      <c r="H40" s="126"/>
      <c r="I40" s="115"/>
      <c r="J40" s="116"/>
      <c r="K40" s="116"/>
      <c r="L40" s="116"/>
      <c r="M40" s="20" t="str">
        <f t="shared" si="6"/>
        <v>&lt;</v>
      </c>
      <c r="N40" s="62">
        <f>P40/O41</f>
        <v>0.125</v>
      </c>
      <c r="O40" s="69"/>
      <c r="P40" s="32">
        <v>0.625</v>
      </c>
      <c r="Q40" s="5"/>
      <c r="R40" s="5">
        <f t="shared" si="7"/>
        <v>0.625</v>
      </c>
      <c r="S40" s="5">
        <f t="shared" si="8"/>
        <v>0</v>
      </c>
      <c r="T40" s="5"/>
      <c r="U40" s="5"/>
    </row>
    <row r="41" spans="2:21" ht="21" customHeight="1" thickBot="1" x14ac:dyDescent="0.3">
      <c r="B41" s="257"/>
      <c r="C41" s="244"/>
      <c r="D41" s="245"/>
      <c r="E41" s="246"/>
      <c r="F41" s="247" t="s">
        <v>250</v>
      </c>
      <c r="G41" s="248"/>
      <c r="H41" s="117"/>
      <c r="I41" s="115"/>
      <c r="J41" s="116"/>
      <c r="K41" s="116"/>
      <c r="L41" s="116"/>
      <c r="M41" s="20" t="str">
        <f>IF(COUNTBLANK(H41:L41)=4,"","&lt;")</f>
        <v>&lt;</v>
      </c>
      <c r="N41" s="62">
        <f>P41/O41</f>
        <v>0.125</v>
      </c>
      <c r="O41" s="71">
        <f>SUM(P33:P41)</f>
        <v>5</v>
      </c>
      <c r="P41" s="32">
        <v>0.625</v>
      </c>
      <c r="Q41" s="5"/>
      <c r="R41" s="5">
        <f>IF(H41=0,P41,0)</f>
        <v>0.625</v>
      </c>
      <c r="S41" s="5">
        <f>IF(I41="x",0,IF(J41="x",1/3,IF(K41="x",2/3,IF(L41="x",1)))*R41)</f>
        <v>0</v>
      </c>
      <c r="T41" s="5"/>
      <c r="U41" s="5"/>
    </row>
    <row r="42" spans="2:21" ht="21" customHeight="1" thickBot="1" x14ac:dyDescent="0.3">
      <c r="B42" s="249" t="s">
        <v>188</v>
      </c>
      <c r="C42" s="250"/>
      <c r="D42" s="250"/>
      <c r="E42" s="250"/>
      <c r="F42" s="250"/>
      <c r="G42" s="250"/>
      <c r="H42" s="124" t="str">
        <f>IF((R43+R44+R45+R46+R47+R48)/(P43+P44+P45+P46+P47+P48)&lt;0.5,"?","")</f>
        <v/>
      </c>
      <c r="I42" s="125"/>
      <c r="J42" s="125"/>
      <c r="K42" s="125"/>
      <c r="L42" s="125"/>
      <c r="M42" s="55"/>
      <c r="N42" s="56">
        <f>P42</f>
        <v>0.05</v>
      </c>
      <c r="O42" s="67">
        <f>SUM(N43:N48)</f>
        <v>1</v>
      </c>
      <c r="P42" s="42">
        <f>SUM(P43:P48)/100</f>
        <v>0.05</v>
      </c>
      <c r="Q42" s="42"/>
      <c r="R42" s="5"/>
      <c r="S42" s="5"/>
      <c r="T42" s="5"/>
      <c r="U42" s="5"/>
    </row>
    <row r="43" spans="2:21" ht="21" customHeight="1" x14ac:dyDescent="0.25">
      <c r="B43" s="97" t="s">
        <v>32</v>
      </c>
      <c r="C43" s="263" t="s">
        <v>213</v>
      </c>
      <c r="D43" s="263"/>
      <c r="E43" s="263"/>
      <c r="F43" s="247" t="s">
        <v>251</v>
      </c>
      <c r="G43" s="248"/>
      <c r="H43" s="111"/>
      <c r="I43" s="115"/>
      <c r="J43" s="116"/>
      <c r="K43" s="116"/>
      <c r="L43" s="116"/>
      <c r="M43" s="20" t="str">
        <f>IF(COUNTBLANK(H43:L43)=4,"","&lt;")</f>
        <v>&lt;</v>
      </c>
      <c r="N43" s="62">
        <f>P43/O48</f>
        <v>0.15</v>
      </c>
      <c r="O43" s="69"/>
      <c r="P43" s="32">
        <v>0.75</v>
      </c>
      <c r="Q43" s="40">
        <f>20*P42</f>
        <v>1</v>
      </c>
      <c r="R43" s="5">
        <f>IF(H43=0,P43,0)</f>
        <v>0.75</v>
      </c>
      <c r="S43" s="5">
        <f>IF(I43="x",0,IF(J43="x",1/3,IF(K43="x",2/3,IF(L43="x",1)))*R43)</f>
        <v>0</v>
      </c>
      <c r="T43" s="40">
        <f>IF(SUM(R43:R48)=0,0,SUM(S43:S48)/SUM(R43:R48)*Q43)</f>
        <v>0</v>
      </c>
      <c r="U43" s="40">
        <f>IF(SUM(R43:R48)=0,0,Q43)</f>
        <v>1</v>
      </c>
    </row>
    <row r="44" spans="2:21" ht="45" customHeight="1" x14ac:dyDescent="0.25">
      <c r="B44" s="97" t="s">
        <v>33</v>
      </c>
      <c r="C44" s="263" t="s">
        <v>214</v>
      </c>
      <c r="D44" s="263"/>
      <c r="E44" s="263"/>
      <c r="F44" s="247" t="s">
        <v>305</v>
      </c>
      <c r="G44" s="248"/>
      <c r="H44" s="114"/>
      <c r="I44" s="115"/>
      <c r="J44" s="116"/>
      <c r="K44" s="116"/>
      <c r="L44" s="116"/>
      <c r="M44" s="20" t="str">
        <f>IF(COUNTBLANK(H44:L44)=4,"","&lt;")</f>
        <v>&lt;</v>
      </c>
      <c r="N44" s="62">
        <f>P44/O48</f>
        <v>0.3</v>
      </c>
      <c r="O44" s="69"/>
      <c r="P44" s="32">
        <v>1.5</v>
      </c>
      <c r="Q44" s="5"/>
      <c r="R44" s="5">
        <f>IF(H44=0,P44,0)</f>
        <v>1.5</v>
      </c>
      <c r="S44" s="5">
        <f>IF(I44="x",0,IF(J44="x",1/3,IF(K44="x",2/3,IF(L44="x",1)))*R44)</f>
        <v>0</v>
      </c>
      <c r="T44" s="5"/>
      <c r="U44" s="5"/>
    </row>
    <row r="45" spans="2:21" ht="24.95" customHeight="1" x14ac:dyDescent="0.25">
      <c r="B45" s="97" t="s">
        <v>189</v>
      </c>
      <c r="C45" s="263" t="s">
        <v>215</v>
      </c>
      <c r="D45" s="263"/>
      <c r="E45" s="263"/>
      <c r="F45" s="247" t="s">
        <v>252</v>
      </c>
      <c r="G45" s="248"/>
      <c r="H45" s="126"/>
      <c r="I45" s="115"/>
      <c r="J45" s="116"/>
      <c r="K45" s="116"/>
      <c r="L45" s="116"/>
      <c r="M45" s="20" t="str">
        <f t="shared" ref="M45:M48" si="9">IF(COUNTBLANK(H45:L45)=4,"","&lt;")</f>
        <v>&lt;</v>
      </c>
      <c r="N45" s="62">
        <f>P45/O48</f>
        <v>0.1</v>
      </c>
      <c r="O45" s="69"/>
      <c r="P45" s="32">
        <v>0.5</v>
      </c>
      <c r="Q45" s="5"/>
      <c r="R45" s="5">
        <f t="shared" ref="R45:R48" si="10">IF(H45=0,P45,0)</f>
        <v>0.5</v>
      </c>
      <c r="S45" s="5">
        <f t="shared" ref="S45:S48" si="11">IF(I45="x",0,IF(J45="x",1/3,IF(K45="x",2/3,IF(L45="x",1)))*R45)</f>
        <v>0</v>
      </c>
      <c r="T45" s="5"/>
      <c r="U45" s="5"/>
    </row>
    <row r="46" spans="2:21" ht="35.1" customHeight="1" x14ac:dyDescent="0.25">
      <c r="B46" s="97" t="s">
        <v>190</v>
      </c>
      <c r="C46" s="263" t="s">
        <v>216</v>
      </c>
      <c r="D46" s="263"/>
      <c r="E46" s="263"/>
      <c r="F46" s="247" t="s">
        <v>304</v>
      </c>
      <c r="G46" s="248"/>
      <c r="H46" s="126"/>
      <c r="I46" s="115"/>
      <c r="J46" s="116"/>
      <c r="K46" s="116"/>
      <c r="L46" s="116"/>
      <c r="M46" s="20" t="str">
        <f t="shared" si="9"/>
        <v>&lt;</v>
      </c>
      <c r="N46" s="62">
        <f>P46/O48</f>
        <v>0.2</v>
      </c>
      <c r="O46" s="69"/>
      <c r="P46" s="32">
        <v>1</v>
      </c>
      <c r="Q46" s="5"/>
      <c r="R46" s="5">
        <f t="shared" si="10"/>
        <v>1</v>
      </c>
      <c r="S46" s="5">
        <f t="shared" si="11"/>
        <v>0</v>
      </c>
      <c r="T46" s="5"/>
      <c r="U46" s="5"/>
    </row>
    <row r="47" spans="2:21" ht="21" customHeight="1" x14ac:dyDescent="0.25">
      <c r="B47" s="97" t="s">
        <v>191</v>
      </c>
      <c r="C47" s="263" t="s">
        <v>217</v>
      </c>
      <c r="D47" s="263"/>
      <c r="E47" s="263"/>
      <c r="F47" s="247" t="s">
        <v>253</v>
      </c>
      <c r="G47" s="248"/>
      <c r="H47" s="126"/>
      <c r="I47" s="115"/>
      <c r="J47" s="116"/>
      <c r="K47" s="116"/>
      <c r="L47" s="116"/>
      <c r="M47" s="20" t="str">
        <f t="shared" si="9"/>
        <v>&lt;</v>
      </c>
      <c r="N47" s="62">
        <f>P47/O48</f>
        <v>0.15</v>
      </c>
      <c r="O47" s="69"/>
      <c r="P47" s="32">
        <v>0.75</v>
      </c>
      <c r="Q47" s="5"/>
      <c r="R47" s="5">
        <f t="shared" si="10"/>
        <v>0.75</v>
      </c>
      <c r="S47" s="5">
        <f t="shared" si="11"/>
        <v>0</v>
      </c>
      <c r="T47" s="5"/>
      <c r="U47" s="5"/>
    </row>
    <row r="48" spans="2:21" ht="65.099999999999994" customHeight="1" thickBot="1" x14ac:dyDescent="0.3">
      <c r="B48" s="97" t="s">
        <v>192</v>
      </c>
      <c r="C48" s="258" t="s">
        <v>218</v>
      </c>
      <c r="D48" s="259"/>
      <c r="E48" s="260"/>
      <c r="F48" s="247" t="s">
        <v>312</v>
      </c>
      <c r="G48" s="248"/>
      <c r="H48" s="117"/>
      <c r="I48" s="115"/>
      <c r="J48" s="116"/>
      <c r="K48" s="116"/>
      <c r="L48" s="116"/>
      <c r="M48" s="20" t="str">
        <f t="shared" si="9"/>
        <v>&lt;</v>
      </c>
      <c r="N48" s="62">
        <f>P48/O48</f>
        <v>0.1</v>
      </c>
      <c r="O48" s="71">
        <f>SUM(P43:P48)</f>
        <v>5</v>
      </c>
      <c r="P48" s="32">
        <v>0.5</v>
      </c>
      <c r="Q48" s="5"/>
      <c r="R48" s="5">
        <f t="shared" si="10"/>
        <v>0.5</v>
      </c>
      <c r="S48" s="5">
        <f t="shared" si="11"/>
        <v>0</v>
      </c>
      <c r="T48" s="5"/>
      <c r="U48" s="5"/>
    </row>
    <row r="49" spans="2:21" ht="21" customHeight="1" thickBot="1" x14ac:dyDescent="0.3">
      <c r="B49" s="249" t="s">
        <v>193</v>
      </c>
      <c r="C49" s="250"/>
      <c r="D49" s="250"/>
      <c r="E49" s="250"/>
      <c r="F49" s="250"/>
      <c r="G49" s="250"/>
      <c r="H49" s="124" t="str">
        <f>IF((R50+R51+R52+R53+R54+R55+R56+R57)/(P50+P51+P52+P53+P54+P55+P56+P57)&lt;0.5,"?","")</f>
        <v/>
      </c>
      <c r="I49" s="125"/>
      <c r="J49" s="125"/>
      <c r="K49" s="125"/>
      <c r="L49" s="125"/>
      <c r="M49" s="55"/>
      <c r="N49" s="56">
        <f>P49</f>
        <v>5.000000000000001E-2</v>
      </c>
      <c r="O49" s="67">
        <f>SUM(N50:N57)</f>
        <v>0.99999999999999967</v>
      </c>
      <c r="P49" s="42">
        <f>SUM(P50:P57)/100</f>
        <v>5.000000000000001E-2</v>
      </c>
      <c r="Q49" s="42"/>
      <c r="R49" s="5"/>
      <c r="S49" s="5"/>
      <c r="T49" s="5"/>
      <c r="U49" s="5"/>
    </row>
    <row r="50" spans="2:21" ht="21" customHeight="1" x14ac:dyDescent="0.25">
      <c r="B50" s="255" t="s">
        <v>35</v>
      </c>
      <c r="C50" s="241" t="s">
        <v>219</v>
      </c>
      <c r="D50" s="242"/>
      <c r="E50" s="243"/>
      <c r="F50" s="247" t="s">
        <v>254</v>
      </c>
      <c r="G50" s="248"/>
      <c r="H50" s="111"/>
      <c r="I50" s="115"/>
      <c r="J50" s="116"/>
      <c r="K50" s="116"/>
      <c r="L50" s="116"/>
      <c r="M50" s="20" t="str">
        <f>IF(COUNTBLANK(H50:L50)=4,"","&lt;")</f>
        <v>&lt;</v>
      </c>
      <c r="N50" s="62">
        <f>P50/O57</f>
        <v>8.9999999999999983E-2</v>
      </c>
      <c r="O50" s="69"/>
      <c r="P50" s="32">
        <v>0.45</v>
      </c>
      <c r="Q50" s="40">
        <f>20*P49</f>
        <v>1.0000000000000002</v>
      </c>
      <c r="R50" s="5">
        <f>IF(H50=0,P50,0)</f>
        <v>0.45</v>
      </c>
      <c r="S50" s="5">
        <f>IF(I50="x",0,IF(J50="x",1/3,IF(K50="x",2/3,IF(L50="x",1)))*R50)</f>
        <v>0</v>
      </c>
      <c r="T50" s="40">
        <f>IF(SUM(R50:R57)=0,0,SUM(S50:S57)/SUM(R50:R57)*Q50)</f>
        <v>0</v>
      </c>
      <c r="U50" s="40">
        <f>IF(SUM(R50:R57)=0,0,Q50)</f>
        <v>1.0000000000000002</v>
      </c>
    </row>
    <row r="51" spans="2:21" ht="21" customHeight="1" x14ac:dyDescent="0.25">
      <c r="B51" s="256"/>
      <c r="C51" s="252"/>
      <c r="D51" s="253"/>
      <c r="E51" s="254"/>
      <c r="F51" s="247" t="s">
        <v>255</v>
      </c>
      <c r="G51" s="248"/>
      <c r="H51" s="114"/>
      <c r="I51" s="115"/>
      <c r="J51" s="116"/>
      <c r="K51" s="116"/>
      <c r="L51" s="116"/>
      <c r="M51" s="20" t="str">
        <f t="shared" ref="M51:M56" si="12">IF(COUNTBLANK(H51:L51)=4,"","&lt;")</f>
        <v>&lt;</v>
      </c>
      <c r="N51" s="62">
        <f>P51/O57</f>
        <v>7.9999999999999988E-2</v>
      </c>
      <c r="O51" s="69"/>
      <c r="P51" s="32">
        <v>0.4</v>
      </c>
      <c r="Q51" s="40"/>
      <c r="R51" s="5">
        <f t="shared" ref="R51:R57" si="13">IF(H51=0,P51,0)</f>
        <v>0.4</v>
      </c>
      <c r="S51" s="5">
        <f t="shared" ref="S51:S57" si="14">IF(I51="x",0,IF(J51="x",1/3,IF(K51="x",2/3,IF(L51="x",1)))*R51)</f>
        <v>0</v>
      </c>
      <c r="T51" s="40"/>
      <c r="U51" s="40"/>
    </row>
    <row r="52" spans="2:21" ht="24.95" customHeight="1" x14ac:dyDescent="0.25">
      <c r="B52" s="257"/>
      <c r="C52" s="244"/>
      <c r="D52" s="245"/>
      <c r="E52" s="246"/>
      <c r="F52" s="247" t="s">
        <v>256</v>
      </c>
      <c r="G52" s="248"/>
      <c r="H52" s="114"/>
      <c r="I52" s="115"/>
      <c r="J52" s="116"/>
      <c r="K52" s="116"/>
      <c r="L52" s="116"/>
      <c r="M52" s="20" t="str">
        <f t="shared" si="12"/>
        <v>&lt;</v>
      </c>
      <c r="N52" s="62">
        <f>P52/O57</f>
        <v>7.9999999999999988E-2</v>
      </c>
      <c r="O52" s="69"/>
      <c r="P52" s="32">
        <v>0.4</v>
      </c>
      <c r="Q52" s="40"/>
      <c r="R52" s="5">
        <f t="shared" si="13"/>
        <v>0.4</v>
      </c>
      <c r="S52" s="5">
        <f t="shared" si="14"/>
        <v>0</v>
      </c>
      <c r="T52" s="40"/>
      <c r="U52" s="40"/>
    </row>
    <row r="53" spans="2:21" ht="24.95" customHeight="1" x14ac:dyDescent="0.25">
      <c r="B53" s="96" t="s">
        <v>36</v>
      </c>
      <c r="C53" s="258" t="s">
        <v>220</v>
      </c>
      <c r="D53" s="259"/>
      <c r="E53" s="260"/>
      <c r="F53" s="247" t="s">
        <v>257</v>
      </c>
      <c r="G53" s="248"/>
      <c r="H53" s="114"/>
      <c r="I53" s="115"/>
      <c r="J53" s="116"/>
      <c r="K53" s="116"/>
      <c r="L53" s="116"/>
      <c r="M53" s="20" t="str">
        <f t="shared" si="12"/>
        <v>&lt;</v>
      </c>
      <c r="N53" s="62">
        <f>P53/O57</f>
        <v>0.24999999999999994</v>
      </c>
      <c r="O53" s="69"/>
      <c r="P53" s="32">
        <v>1.25</v>
      </c>
      <c r="Q53" s="40"/>
      <c r="R53" s="5">
        <f t="shared" si="13"/>
        <v>1.25</v>
      </c>
      <c r="S53" s="5">
        <f t="shared" si="14"/>
        <v>0</v>
      </c>
      <c r="T53" s="40"/>
      <c r="U53" s="40"/>
    </row>
    <row r="54" spans="2:21" ht="35.1" customHeight="1" x14ac:dyDescent="0.25">
      <c r="B54" s="96" t="s">
        <v>195</v>
      </c>
      <c r="C54" s="258" t="s">
        <v>221</v>
      </c>
      <c r="D54" s="259"/>
      <c r="E54" s="260"/>
      <c r="F54" s="247" t="s">
        <v>258</v>
      </c>
      <c r="G54" s="248"/>
      <c r="H54" s="114"/>
      <c r="I54" s="115"/>
      <c r="J54" s="116"/>
      <c r="K54" s="116"/>
      <c r="L54" s="116"/>
      <c r="M54" s="20" t="str">
        <f t="shared" si="12"/>
        <v>&lt;</v>
      </c>
      <c r="N54" s="62">
        <f>P54/O57</f>
        <v>0.24999999999999994</v>
      </c>
      <c r="O54" s="69"/>
      <c r="P54" s="32">
        <v>1.25</v>
      </c>
      <c r="Q54" s="40"/>
      <c r="R54" s="5">
        <f t="shared" si="13"/>
        <v>1.25</v>
      </c>
      <c r="S54" s="5">
        <f t="shared" si="14"/>
        <v>0</v>
      </c>
      <c r="T54" s="40"/>
      <c r="U54" s="40"/>
    </row>
    <row r="55" spans="2:21" ht="24.95" customHeight="1" x14ac:dyDescent="0.25">
      <c r="B55" s="255" t="s">
        <v>196</v>
      </c>
      <c r="C55" s="241" t="s">
        <v>222</v>
      </c>
      <c r="D55" s="242"/>
      <c r="E55" s="243"/>
      <c r="F55" s="247" t="s">
        <v>259</v>
      </c>
      <c r="G55" s="248"/>
      <c r="H55" s="114"/>
      <c r="I55" s="115"/>
      <c r="J55" s="116"/>
      <c r="K55" s="116"/>
      <c r="L55" s="116"/>
      <c r="M55" s="20" t="str">
        <f t="shared" si="12"/>
        <v>&lt;</v>
      </c>
      <c r="N55" s="62">
        <f>P55/O57</f>
        <v>7.9999999999999988E-2</v>
      </c>
      <c r="O55" s="69"/>
      <c r="P55" s="32">
        <v>0.4</v>
      </c>
      <c r="Q55" s="40"/>
      <c r="R55" s="5">
        <f t="shared" si="13"/>
        <v>0.4</v>
      </c>
      <c r="S55" s="5">
        <f t="shared" si="14"/>
        <v>0</v>
      </c>
      <c r="T55" s="40"/>
      <c r="U55" s="40"/>
    </row>
    <row r="56" spans="2:21" ht="24.95" customHeight="1" x14ac:dyDescent="0.25">
      <c r="B56" s="256"/>
      <c r="C56" s="252"/>
      <c r="D56" s="253"/>
      <c r="E56" s="254"/>
      <c r="F56" s="247" t="s">
        <v>260</v>
      </c>
      <c r="G56" s="248"/>
      <c r="H56" s="114"/>
      <c r="I56" s="115"/>
      <c r="J56" s="116"/>
      <c r="K56" s="116"/>
      <c r="L56" s="116"/>
      <c r="M56" s="20" t="str">
        <f t="shared" si="12"/>
        <v>&lt;</v>
      </c>
      <c r="N56" s="62">
        <f>P56/O57</f>
        <v>7.9999999999999988E-2</v>
      </c>
      <c r="O56" s="69"/>
      <c r="P56" s="32">
        <v>0.4</v>
      </c>
      <c r="Q56" s="40"/>
      <c r="R56" s="5">
        <f t="shared" si="13"/>
        <v>0.4</v>
      </c>
      <c r="S56" s="5">
        <f t="shared" si="14"/>
        <v>0</v>
      </c>
      <c r="T56" s="40"/>
      <c r="U56" s="40"/>
    </row>
    <row r="57" spans="2:21" ht="21" customHeight="1" thickBot="1" x14ac:dyDescent="0.3">
      <c r="B57" s="257"/>
      <c r="C57" s="244"/>
      <c r="D57" s="245"/>
      <c r="E57" s="246"/>
      <c r="F57" s="247" t="s">
        <v>261</v>
      </c>
      <c r="G57" s="248"/>
      <c r="H57" s="117"/>
      <c r="I57" s="115"/>
      <c r="J57" s="116"/>
      <c r="K57" s="116"/>
      <c r="L57" s="116"/>
      <c r="M57" s="20" t="str">
        <f>IF(COUNTBLANK(H57:L57)=4,"","&lt;")</f>
        <v>&lt;</v>
      </c>
      <c r="N57" s="62">
        <f>P57/O57</f>
        <v>8.9999999999999983E-2</v>
      </c>
      <c r="O57" s="71">
        <f>SUM(P50:P57)</f>
        <v>5.0000000000000009</v>
      </c>
      <c r="P57" s="32">
        <v>0.45</v>
      </c>
      <c r="Q57" s="5"/>
      <c r="R57" s="5">
        <f t="shared" si="13"/>
        <v>0.45</v>
      </c>
      <c r="S57" s="5">
        <f t="shared" si="14"/>
        <v>0</v>
      </c>
      <c r="T57" s="5"/>
      <c r="U57" s="5"/>
    </row>
    <row r="58" spans="2:21" ht="21" customHeight="1" thickBot="1" x14ac:dyDescent="0.3">
      <c r="B58" s="249" t="s">
        <v>194</v>
      </c>
      <c r="C58" s="250"/>
      <c r="D58" s="250"/>
      <c r="E58" s="250"/>
      <c r="F58" s="250"/>
      <c r="G58" s="250"/>
      <c r="H58" s="124" t="str">
        <f>IF((R59+R60+R61+R62)/(P59+P60+P61+P62)&lt;0.5,"?","")</f>
        <v/>
      </c>
      <c r="I58" s="125"/>
      <c r="J58" s="125"/>
      <c r="K58" s="125"/>
      <c r="L58" s="125"/>
      <c r="M58" s="55"/>
      <c r="N58" s="56">
        <f>P58</f>
        <v>0.05</v>
      </c>
      <c r="O58" s="67">
        <f>SUM(N59:N62)</f>
        <v>1</v>
      </c>
      <c r="P58" s="42">
        <f>SUM(P59:P62)/100</f>
        <v>0.05</v>
      </c>
      <c r="Q58" s="42"/>
      <c r="R58" s="5"/>
      <c r="S58" s="5"/>
      <c r="T58" s="5"/>
      <c r="U58" s="5"/>
    </row>
    <row r="59" spans="2:21" ht="21" customHeight="1" x14ac:dyDescent="0.25">
      <c r="B59" s="255" t="s">
        <v>102</v>
      </c>
      <c r="C59" s="241" t="s">
        <v>223</v>
      </c>
      <c r="D59" s="242"/>
      <c r="E59" s="243"/>
      <c r="F59" s="247" t="s">
        <v>262</v>
      </c>
      <c r="G59" s="248"/>
      <c r="H59" s="111"/>
      <c r="I59" s="115"/>
      <c r="J59" s="116"/>
      <c r="K59" s="116"/>
      <c r="L59" s="116"/>
      <c r="M59" s="20" t="str">
        <f>IF(COUNTBLANK(H59:L59)=4,"","&lt;")</f>
        <v>&lt;</v>
      </c>
      <c r="N59" s="62">
        <f>P59/O62</f>
        <v>0.25</v>
      </c>
      <c r="O59" s="69"/>
      <c r="P59" s="32">
        <v>1.25</v>
      </c>
      <c r="Q59" s="40">
        <f>20*P58</f>
        <v>1</v>
      </c>
      <c r="R59" s="5">
        <f t="shared" ref="R59:R70" si="15">IF(H59=0,P59,0)</f>
        <v>1.25</v>
      </c>
      <c r="S59" s="5">
        <f t="shared" ref="S59:S70" si="16">IF(I59="x",0,IF(J59="x",1/3,IF(K59="x",2/3,IF(L59="x",1)))*R59)</f>
        <v>0</v>
      </c>
      <c r="T59" s="40">
        <f>IF(SUM(R59:R62)=0,0,SUM(S59:S62)/SUM(R59:R62)*Q59)</f>
        <v>0</v>
      </c>
      <c r="U59" s="40">
        <f>IF(SUM(R59:R62)=0,0,Q59)</f>
        <v>1</v>
      </c>
    </row>
    <row r="60" spans="2:21" ht="21" customHeight="1" x14ac:dyDescent="0.25">
      <c r="B60" s="257"/>
      <c r="C60" s="244"/>
      <c r="D60" s="245"/>
      <c r="E60" s="246"/>
      <c r="F60" s="247" t="s">
        <v>263</v>
      </c>
      <c r="G60" s="248"/>
      <c r="H60" s="114"/>
      <c r="I60" s="115"/>
      <c r="J60" s="116"/>
      <c r="K60" s="116"/>
      <c r="L60" s="116"/>
      <c r="M60" s="20" t="str">
        <f t="shared" ref="M60:M70" si="17">IF(COUNTBLANK(H60:L60)=4,"","&lt;")</f>
        <v>&lt;</v>
      </c>
      <c r="N60" s="62">
        <f>P60/O62</f>
        <v>0.25</v>
      </c>
      <c r="O60" s="69"/>
      <c r="P60" s="32">
        <v>1.25</v>
      </c>
      <c r="Q60" s="5"/>
      <c r="R60" s="5">
        <f t="shared" si="15"/>
        <v>1.25</v>
      </c>
      <c r="S60" s="5">
        <f t="shared" si="16"/>
        <v>0</v>
      </c>
      <c r="T60" s="5"/>
      <c r="U60" s="5"/>
    </row>
    <row r="61" spans="2:21" ht="21" customHeight="1" x14ac:dyDescent="0.25">
      <c r="B61" s="255" t="s">
        <v>103</v>
      </c>
      <c r="C61" s="241" t="s">
        <v>34</v>
      </c>
      <c r="D61" s="242"/>
      <c r="E61" s="243"/>
      <c r="F61" s="247" t="s">
        <v>264</v>
      </c>
      <c r="G61" s="248"/>
      <c r="H61" s="114"/>
      <c r="I61" s="115"/>
      <c r="J61" s="116"/>
      <c r="K61" s="116"/>
      <c r="L61" s="116"/>
      <c r="M61" s="20" t="str">
        <f t="shared" si="17"/>
        <v>&lt;</v>
      </c>
      <c r="N61" s="62">
        <f>P61/O62</f>
        <v>0.25</v>
      </c>
      <c r="O61" s="69"/>
      <c r="P61" s="32">
        <v>1.25</v>
      </c>
      <c r="Q61" s="5"/>
      <c r="R61" s="5">
        <f t="shared" si="15"/>
        <v>1.25</v>
      </c>
      <c r="S61" s="5">
        <f t="shared" si="16"/>
        <v>0</v>
      </c>
      <c r="T61" s="5"/>
      <c r="U61" s="5"/>
    </row>
    <row r="62" spans="2:21" ht="21" customHeight="1" thickBot="1" x14ac:dyDescent="0.3">
      <c r="B62" s="257"/>
      <c r="C62" s="244"/>
      <c r="D62" s="245"/>
      <c r="E62" s="246"/>
      <c r="F62" s="247" t="s">
        <v>265</v>
      </c>
      <c r="G62" s="248"/>
      <c r="H62" s="117"/>
      <c r="I62" s="115"/>
      <c r="J62" s="116"/>
      <c r="K62" s="116"/>
      <c r="L62" s="116"/>
      <c r="M62" s="20" t="str">
        <f t="shared" si="17"/>
        <v>&lt;</v>
      </c>
      <c r="N62" s="62">
        <f>P62/O62</f>
        <v>0.25</v>
      </c>
      <c r="O62" s="71">
        <f>SUM(P59:P62)</f>
        <v>5</v>
      </c>
      <c r="P62" s="32">
        <v>1.25</v>
      </c>
      <c r="Q62" s="5"/>
      <c r="R62" s="5">
        <f t="shared" si="15"/>
        <v>1.25</v>
      </c>
      <c r="S62" s="5">
        <f t="shared" si="16"/>
        <v>0</v>
      </c>
      <c r="T62" s="5"/>
      <c r="U62" s="5"/>
    </row>
    <row r="63" spans="2:21" ht="21" customHeight="1" thickBot="1" x14ac:dyDescent="0.3">
      <c r="B63" s="249" t="s">
        <v>197</v>
      </c>
      <c r="C63" s="250"/>
      <c r="D63" s="250"/>
      <c r="E63" s="250"/>
      <c r="F63" s="250"/>
      <c r="G63" s="250"/>
      <c r="H63" s="124" t="str">
        <f>IF((R64+R65+R66+R67+R68+R69+R70)/(P64+P65+P66+P67+P68+P69+P70)&lt;0.5,"?","")</f>
        <v/>
      </c>
      <c r="I63" s="125"/>
      <c r="J63" s="125"/>
      <c r="K63" s="125"/>
      <c r="L63" s="125"/>
      <c r="M63" s="55"/>
      <c r="N63" s="56">
        <f>P63</f>
        <v>0.1</v>
      </c>
      <c r="O63" s="67">
        <f>SUM(N64:N70)</f>
        <v>1</v>
      </c>
      <c r="P63" s="42">
        <f>SUM(P64:P70)/100</f>
        <v>0.1</v>
      </c>
      <c r="Q63" s="5"/>
      <c r="R63" s="5"/>
      <c r="S63" s="5"/>
      <c r="T63" s="5"/>
      <c r="U63" s="5"/>
    </row>
    <row r="64" spans="2:21" ht="21" customHeight="1" x14ac:dyDescent="0.25">
      <c r="B64" s="255" t="s">
        <v>100</v>
      </c>
      <c r="C64" s="263" t="s">
        <v>224</v>
      </c>
      <c r="D64" s="263"/>
      <c r="E64" s="263"/>
      <c r="F64" s="247" t="s">
        <v>266</v>
      </c>
      <c r="G64" s="248"/>
      <c r="H64" s="111"/>
      <c r="I64" s="115"/>
      <c r="J64" s="116"/>
      <c r="K64" s="116"/>
      <c r="L64" s="116"/>
      <c r="M64" s="20" t="str">
        <f t="shared" si="17"/>
        <v>&lt;</v>
      </c>
      <c r="N64" s="62">
        <f>P64/O70</f>
        <v>0.05</v>
      </c>
      <c r="O64" s="69"/>
      <c r="P64" s="32">
        <v>0.5</v>
      </c>
      <c r="Q64" s="40">
        <f>20*P63</f>
        <v>2</v>
      </c>
      <c r="R64" s="5">
        <f t="shared" ref="R64" si="18">IF(H64=0,P64,0)</f>
        <v>0.5</v>
      </c>
      <c r="S64" s="5">
        <f t="shared" ref="S64" si="19">IF(I64="x",0,IF(J64="x",1/3,IF(K64="x",2/3,IF(L64="x",1)))*R64)</f>
        <v>0</v>
      </c>
      <c r="T64" s="40">
        <f>IF(SUM(R64:R70)=0,0,SUM(S64:S70)/SUM(R64:R70)*Q64)</f>
        <v>0</v>
      </c>
      <c r="U64" s="40">
        <f>IF(SUM(R64:R70)=0,0,Q64)</f>
        <v>2</v>
      </c>
    </row>
    <row r="65" spans="2:21" ht="21" customHeight="1" x14ac:dyDescent="0.25">
      <c r="B65" s="256"/>
      <c r="C65" s="263"/>
      <c r="D65" s="263"/>
      <c r="E65" s="263"/>
      <c r="F65" s="247" t="s">
        <v>267</v>
      </c>
      <c r="G65" s="248"/>
      <c r="H65" s="114"/>
      <c r="I65" s="115"/>
      <c r="J65" s="116"/>
      <c r="K65" s="116"/>
      <c r="L65" s="116"/>
      <c r="M65" s="20" t="str">
        <f t="shared" ref="M65:M66" si="20">IF(COUNTBLANK(H65:L65)=4,"","&lt;")</f>
        <v>&lt;</v>
      </c>
      <c r="N65" s="62">
        <f>P65/O70</f>
        <v>0.05</v>
      </c>
      <c r="O65" s="69"/>
      <c r="P65" s="32">
        <v>0.5</v>
      </c>
      <c r="Q65" s="5"/>
      <c r="R65" s="5">
        <f t="shared" ref="R65:R66" si="21">IF(H65=0,P65,0)</f>
        <v>0.5</v>
      </c>
      <c r="S65" s="5">
        <f t="shared" ref="S65:S66" si="22">IF(I65="x",0,IF(J65="x",1/3,IF(K65="x",2/3,IF(L65="x",1)))*R65)</f>
        <v>0</v>
      </c>
      <c r="T65" s="5"/>
      <c r="U65" s="5"/>
    </row>
    <row r="66" spans="2:21" ht="24.95" customHeight="1" x14ac:dyDescent="0.25">
      <c r="B66" s="96" t="s">
        <v>101</v>
      </c>
      <c r="C66" s="258" t="s">
        <v>227</v>
      </c>
      <c r="D66" s="259"/>
      <c r="E66" s="260"/>
      <c r="F66" s="247" t="s">
        <v>268</v>
      </c>
      <c r="G66" s="248"/>
      <c r="H66" s="114"/>
      <c r="I66" s="115"/>
      <c r="J66" s="116"/>
      <c r="K66" s="116"/>
      <c r="L66" s="116"/>
      <c r="M66" s="20" t="str">
        <f t="shared" si="20"/>
        <v>&lt;</v>
      </c>
      <c r="N66" s="62">
        <f>P66/O70</f>
        <v>0.3</v>
      </c>
      <c r="O66" s="69"/>
      <c r="P66" s="32">
        <v>3</v>
      </c>
      <c r="Q66" s="5"/>
      <c r="R66" s="5">
        <f t="shared" si="21"/>
        <v>3</v>
      </c>
      <c r="S66" s="5">
        <f t="shared" si="22"/>
        <v>0</v>
      </c>
      <c r="T66" s="5"/>
      <c r="U66" s="5"/>
    </row>
    <row r="67" spans="2:21" ht="24.95" customHeight="1" x14ac:dyDescent="0.25">
      <c r="B67" s="240" t="s">
        <v>225</v>
      </c>
      <c r="C67" s="241" t="s">
        <v>228</v>
      </c>
      <c r="D67" s="242"/>
      <c r="E67" s="243"/>
      <c r="F67" s="247" t="s">
        <v>269</v>
      </c>
      <c r="G67" s="248"/>
      <c r="H67" s="114"/>
      <c r="I67" s="115"/>
      <c r="J67" s="116"/>
      <c r="K67" s="116"/>
      <c r="L67" s="116"/>
      <c r="M67" s="20" t="str">
        <f t="shared" si="17"/>
        <v>&lt;</v>
      </c>
      <c r="N67" s="62">
        <f>P67/O70</f>
        <v>0.15</v>
      </c>
      <c r="O67" s="69"/>
      <c r="P67" s="32">
        <v>1.5</v>
      </c>
      <c r="Q67" s="5"/>
      <c r="R67" s="5">
        <f t="shared" si="15"/>
        <v>1.5</v>
      </c>
      <c r="S67" s="5">
        <f t="shared" si="16"/>
        <v>0</v>
      </c>
      <c r="T67" s="5"/>
      <c r="U67" s="5"/>
    </row>
    <row r="68" spans="2:21" ht="21" customHeight="1" x14ac:dyDescent="0.25">
      <c r="B68" s="240"/>
      <c r="C68" s="244"/>
      <c r="D68" s="245"/>
      <c r="E68" s="246"/>
      <c r="F68" s="247" t="s">
        <v>270</v>
      </c>
      <c r="G68" s="248"/>
      <c r="H68" s="114"/>
      <c r="I68" s="115"/>
      <c r="J68" s="116"/>
      <c r="K68" s="116"/>
      <c r="L68" s="116"/>
      <c r="M68" s="20" t="str">
        <f t="shared" si="17"/>
        <v>&lt;</v>
      </c>
      <c r="N68" s="62">
        <f>P68/O70</f>
        <v>0.15</v>
      </c>
      <c r="O68" s="69"/>
      <c r="P68" s="32">
        <v>1.5</v>
      </c>
      <c r="Q68" s="5"/>
      <c r="R68" s="5">
        <f t="shared" si="15"/>
        <v>1.5</v>
      </c>
      <c r="S68" s="5">
        <f t="shared" si="16"/>
        <v>0</v>
      </c>
      <c r="T68" s="5"/>
      <c r="U68" s="5"/>
    </row>
    <row r="69" spans="2:21" ht="21" customHeight="1" x14ac:dyDescent="0.25">
      <c r="B69" s="255" t="s">
        <v>226</v>
      </c>
      <c r="C69" s="241" t="s">
        <v>229</v>
      </c>
      <c r="D69" s="242"/>
      <c r="E69" s="243"/>
      <c r="F69" s="247" t="s">
        <v>271</v>
      </c>
      <c r="G69" s="248"/>
      <c r="H69" s="114"/>
      <c r="I69" s="115"/>
      <c r="J69" s="116"/>
      <c r="K69" s="116"/>
      <c r="L69" s="116"/>
      <c r="M69" s="20" t="str">
        <f t="shared" si="17"/>
        <v>&lt;</v>
      </c>
      <c r="N69" s="62">
        <f>P69/O70</f>
        <v>0.15</v>
      </c>
      <c r="O69" s="69"/>
      <c r="P69" s="32">
        <v>1.5</v>
      </c>
      <c r="Q69" s="5"/>
      <c r="R69" s="5">
        <f t="shared" si="15"/>
        <v>1.5</v>
      </c>
      <c r="S69" s="5">
        <f t="shared" si="16"/>
        <v>0</v>
      </c>
      <c r="T69" s="5"/>
      <c r="U69" s="5"/>
    </row>
    <row r="70" spans="2:21" ht="24.95" customHeight="1" thickBot="1" x14ac:dyDescent="0.3">
      <c r="B70" s="257"/>
      <c r="C70" s="244"/>
      <c r="D70" s="245"/>
      <c r="E70" s="246"/>
      <c r="F70" s="247" t="s">
        <v>272</v>
      </c>
      <c r="G70" s="248"/>
      <c r="H70" s="117"/>
      <c r="I70" s="115"/>
      <c r="J70" s="116"/>
      <c r="K70" s="116"/>
      <c r="L70" s="116"/>
      <c r="M70" s="20" t="str">
        <f t="shared" si="17"/>
        <v>&lt;</v>
      </c>
      <c r="N70" s="62">
        <f>P70/O70</f>
        <v>0.15</v>
      </c>
      <c r="O70" s="71">
        <f>SUM(P64:P70)</f>
        <v>10</v>
      </c>
      <c r="P70" s="32">
        <v>1.5</v>
      </c>
      <c r="Q70" s="5"/>
      <c r="R70" s="5">
        <f t="shared" si="15"/>
        <v>1.5</v>
      </c>
      <c r="S70" s="5">
        <f t="shared" si="16"/>
        <v>0</v>
      </c>
      <c r="T70" s="5"/>
      <c r="U70" s="5"/>
    </row>
    <row r="71" spans="2:21" ht="21" customHeight="1" thickBot="1" x14ac:dyDescent="0.3">
      <c r="B71" s="249" t="s">
        <v>198</v>
      </c>
      <c r="C71" s="250"/>
      <c r="D71" s="250"/>
      <c r="E71" s="250"/>
      <c r="F71" s="250"/>
      <c r="G71" s="250"/>
      <c r="H71" s="124" t="str">
        <f>IF((R72+R73+R74+R75+R76+R77+R78)/(P72+P73+P74+P75+P76+P77+P78)&lt;0.5,"?","")</f>
        <v/>
      </c>
      <c r="I71" s="125"/>
      <c r="J71" s="125"/>
      <c r="K71" s="125"/>
      <c r="L71" s="125"/>
      <c r="M71" s="55"/>
      <c r="N71" s="56">
        <f>P71</f>
        <v>0.15</v>
      </c>
      <c r="O71" s="67">
        <f>SUM(N72:N78)</f>
        <v>1</v>
      </c>
      <c r="P71" s="42">
        <f>SUM(P72:P78)/100</f>
        <v>0.15</v>
      </c>
      <c r="Q71" s="42"/>
      <c r="R71" s="5"/>
      <c r="S71" s="5"/>
      <c r="T71" s="5"/>
      <c r="U71" s="5"/>
    </row>
    <row r="72" spans="2:21" ht="21" customHeight="1" x14ac:dyDescent="0.25">
      <c r="B72" s="240" t="s">
        <v>199</v>
      </c>
      <c r="C72" s="242" t="s">
        <v>209</v>
      </c>
      <c r="D72" s="242"/>
      <c r="E72" s="243"/>
      <c r="F72" s="247" t="s">
        <v>273</v>
      </c>
      <c r="G72" s="248"/>
      <c r="H72" s="111"/>
      <c r="I72" s="115"/>
      <c r="J72" s="116"/>
      <c r="K72" s="116"/>
      <c r="L72" s="116"/>
      <c r="M72" s="20" t="str">
        <f t="shared" ref="M72:M78" si="23">IF(COUNTBLANK(H72:L72)=4,"","&lt;")</f>
        <v>&lt;</v>
      </c>
      <c r="N72" s="62">
        <f>P72/O78</f>
        <v>9.0000000000000011E-2</v>
      </c>
      <c r="O72" s="69"/>
      <c r="P72" s="32">
        <v>1.35</v>
      </c>
      <c r="Q72" s="40">
        <f>20*P71</f>
        <v>3</v>
      </c>
      <c r="R72" s="5">
        <f t="shared" ref="R72:R78" si="24">IF(H72=0,P72,0)</f>
        <v>1.35</v>
      </c>
      <c r="S72" s="5">
        <f t="shared" ref="S72:S78" si="25">IF(I72="x",0,IF(J72="x",1/3,IF(K72="x",2/3,IF(L72="x",1)))*R72)</f>
        <v>0</v>
      </c>
      <c r="T72" s="40">
        <f>IF(SUM(R72:R78)=0,0,SUM(S72:S78)/SUM(R72:R78)*Q72)</f>
        <v>0</v>
      </c>
      <c r="U72" s="40">
        <f>IF(SUM(R72:R78)=0,0,Q72)</f>
        <v>3</v>
      </c>
    </row>
    <row r="73" spans="2:21" ht="24.95" customHeight="1" x14ac:dyDescent="0.25">
      <c r="B73" s="240"/>
      <c r="C73" s="253"/>
      <c r="D73" s="253"/>
      <c r="E73" s="254"/>
      <c r="F73" s="247" t="s">
        <v>274</v>
      </c>
      <c r="G73" s="248"/>
      <c r="H73" s="114"/>
      <c r="I73" s="115"/>
      <c r="J73" s="116"/>
      <c r="K73" s="116"/>
      <c r="L73" s="116"/>
      <c r="M73" s="20" t="str">
        <f t="shared" si="23"/>
        <v>&lt;</v>
      </c>
      <c r="N73" s="62">
        <f>P73/O78</f>
        <v>0.08</v>
      </c>
      <c r="O73" s="69"/>
      <c r="P73" s="32">
        <v>1.2</v>
      </c>
      <c r="Q73" s="5"/>
      <c r="R73" s="5">
        <f t="shared" si="24"/>
        <v>1.2</v>
      </c>
      <c r="S73" s="5">
        <f t="shared" si="25"/>
        <v>0</v>
      </c>
      <c r="T73" s="5"/>
      <c r="U73" s="5"/>
    </row>
    <row r="74" spans="2:21" ht="21" customHeight="1" x14ac:dyDescent="0.25">
      <c r="B74" s="240"/>
      <c r="C74" s="245"/>
      <c r="D74" s="245"/>
      <c r="E74" s="246"/>
      <c r="F74" s="247" t="s">
        <v>275</v>
      </c>
      <c r="G74" s="248"/>
      <c r="H74" s="114"/>
      <c r="I74" s="115"/>
      <c r="J74" s="116"/>
      <c r="K74" s="116"/>
      <c r="L74" s="116"/>
      <c r="M74" s="20" t="str">
        <f t="shared" si="23"/>
        <v>&lt;</v>
      </c>
      <c r="N74" s="62">
        <f>P74/O78</f>
        <v>0.08</v>
      </c>
      <c r="O74" s="69"/>
      <c r="P74" s="32">
        <v>1.2</v>
      </c>
      <c r="Q74" s="5"/>
      <c r="R74" s="5">
        <f t="shared" si="24"/>
        <v>1.2</v>
      </c>
      <c r="S74" s="5">
        <f t="shared" si="25"/>
        <v>0</v>
      </c>
      <c r="T74" s="5"/>
      <c r="U74" s="5"/>
    </row>
    <row r="75" spans="2:21" ht="24.95" customHeight="1" x14ac:dyDescent="0.25">
      <c r="B75" s="97" t="s">
        <v>200</v>
      </c>
      <c r="C75" s="241" t="s">
        <v>210</v>
      </c>
      <c r="D75" s="242"/>
      <c r="E75" s="243"/>
      <c r="F75" s="247" t="s">
        <v>277</v>
      </c>
      <c r="G75" s="248"/>
      <c r="H75" s="114"/>
      <c r="I75" s="115"/>
      <c r="J75" s="116"/>
      <c r="K75" s="116"/>
      <c r="L75" s="116"/>
      <c r="M75" s="20" t="str">
        <f t="shared" ref="M75:M76" si="26">IF(COUNTBLANK(H75:L75)=4,"","&lt;")</f>
        <v>&lt;</v>
      </c>
      <c r="N75" s="62">
        <f>P75/O78</f>
        <v>0.25</v>
      </c>
      <c r="O75" s="69"/>
      <c r="P75" s="32">
        <v>3.75</v>
      </c>
      <c r="Q75" s="5"/>
      <c r="R75" s="5">
        <f t="shared" ref="R75:R76" si="27">IF(H75=0,P75,0)</f>
        <v>3.75</v>
      </c>
      <c r="S75" s="5">
        <f t="shared" ref="S75:S76" si="28">IF(I75="x",0,IF(J75="x",1/3,IF(K75="x",2/3,IF(L75="x",1)))*R75)</f>
        <v>0</v>
      </c>
      <c r="T75" s="5"/>
      <c r="U75" s="5"/>
    </row>
    <row r="76" spans="2:21" ht="24.95" customHeight="1" x14ac:dyDescent="0.25">
      <c r="B76" s="97" t="s">
        <v>201</v>
      </c>
      <c r="C76" s="241" t="s">
        <v>211</v>
      </c>
      <c r="D76" s="242"/>
      <c r="E76" s="243"/>
      <c r="F76" s="247" t="s">
        <v>276</v>
      </c>
      <c r="G76" s="248"/>
      <c r="H76" s="114"/>
      <c r="I76" s="115"/>
      <c r="J76" s="116"/>
      <c r="K76" s="116"/>
      <c r="L76" s="116"/>
      <c r="M76" s="20" t="str">
        <f t="shared" si="26"/>
        <v>&lt;</v>
      </c>
      <c r="N76" s="62">
        <f>P76/O78</f>
        <v>0.25</v>
      </c>
      <c r="O76" s="69"/>
      <c r="P76" s="32">
        <v>3.75</v>
      </c>
      <c r="Q76" s="5"/>
      <c r="R76" s="5">
        <f t="shared" si="27"/>
        <v>3.75</v>
      </c>
      <c r="S76" s="5">
        <f t="shared" si="28"/>
        <v>0</v>
      </c>
      <c r="T76" s="5"/>
      <c r="U76" s="5"/>
    </row>
    <row r="77" spans="2:21" ht="21" customHeight="1" x14ac:dyDescent="0.25">
      <c r="B77" s="240" t="s">
        <v>202</v>
      </c>
      <c r="C77" s="241" t="s">
        <v>212</v>
      </c>
      <c r="D77" s="242"/>
      <c r="E77" s="243"/>
      <c r="F77" s="247" t="s">
        <v>278</v>
      </c>
      <c r="G77" s="248"/>
      <c r="H77" s="114"/>
      <c r="I77" s="115"/>
      <c r="J77" s="116"/>
      <c r="K77" s="116"/>
      <c r="L77" s="116"/>
      <c r="M77" s="20" t="str">
        <f t="shared" si="23"/>
        <v>&lt;</v>
      </c>
      <c r="N77" s="62">
        <f>P77/O78</f>
        <v>0.125</v>
      </c>
      <c r="O77" s="69"/>
      <c r="P77" s="32">
        <v>1.875</v>
      </c>
      <c r="Q77" s="5"/>
      <c r="R77" s="5">
        <f t="shared" si="24"/>
        <v>1.875</v>
      </c>
      <c r="S77" s="5">
        <f t="shared" si="25"/>
        <v>0</v>
      </c>
      <c r="T77" s="5"/>
      <c r="U77" s="5"/>
    </row>
    <row r="78" spans="2:21" ht="21" customHeight="1" thickBot="1" x14ac:dyDescent="0.3">
      <c r="B78" s="240"/>
      <c r="C78" s="244"/>
      <c r="D78" s="245"/>
      <c r="E78" s="246"/>
      <c r="F78" s="247" t="s">
        <v>275</v>
      </c>
      <c r="G78" s="248"/>
      <c r="H78" s="117"/>
      <c r="I78" s="115"/>
      <c r="J78" s="116"/>
      <c r="K78" s="116"/>
      <c r="L78" s="116"/>
      <c r="M78" s="20" t="str">
        <f t="shared" si="23"/>
        <v>&lt;</v>
      </c>
      <c r="N78" s="62">
        <f>P78/O78</f>
        <v>0.125</v>
      </c>
      <c r="O78" s="71">
        <f>SUM(P72:P78)</f>
        <v>15</v>
      </c>
      <c r="P78" s="32">
        <v>1.875</v>
      </c>
      <c r="Q78" s="5"/>
      <c r="R78" s="5">
        <f t="shared" si="24"/>
        <v>1.875</v>
      </c>
      <c r="S78" s="5">
        <f t="shared" si="25"/>
        <v>0</v>
      </c>
      <c r="T78" s="5"/>
      <c r="U78" s="5"/>
    </row>
    <row r="79" spans="2:21" ht="21" customHeight="1" thickBot="1" x14ac:dyDescent="0.3">
      <c r="B79" s="249" t="s">
        <v>203</v>
      </c>
      <c r="C79" s="250"/>
      <c r="D79" s="250"/>
      <c r="E79" s="250"/>
      <c r="F79" s="250"/>
      <c r="G79" s="250"/>
      <c r="H79" s="124" t="str">
        <f>IF((R80+R81+R82+R83+R84+R85)/(P80+P81+P82+P83+P84+P85)&lt;0.5,"?","")</f>
        <v/>
      </c>
      <c r="I79" s="125"/>
      <c r="J79" s="125"/>
      <c r="K79" s="125"/>
      <c r="L79" s="125"/>
      <c r="M79" s="55"/>
      <c r="N79" s="56">
        <f>P79</f>
        <v>0.15</v>
      </c>
      <c r="O79" s="67">
        <f>SUM(N80:N85)</f>
        <v>1</v>
      </c>
      <c r="P79" s="42">
        <f>SUM(P80:P85)/100</f>
        <v>0.15</v>
      </c>
      <c r="Q79" s="42"/>
      <c r="R79" s="5"/>
      <c r="S79" s="5"/>
      <c r="T79" s="5"/>
      <c r="U79" s="5"/>
    </row>
    <row r="80" spans="2:21" ht="33" customHeight="1" x14ac:dyDescent="0.25">
      <c r="B80" s="96" t="s">
        <v>97</v>
      </c>
      <c r="C80" s="241" t="s">
        <v>205</v>
      </c>
      <c r="D80" s="242"/>
      <c r="E80" s="243"/>
      <c r="F80" s="247" t="s">
        <v>279</v>
      </c>
      <c r="G80" s="248"/>
      <c r="H80" s="111"/>
      <c r="I80" s="115"/>
      <c r="J80" s="116"/>
      <c r="K80" s="116"/>
      <c r="L80" s="116"/>
      <c r="M80" s="20" t="str">
        <f>IF(COUNTBLANK(H80:L80)=4,"","&lt;")</f>
        <v>&lt;</v>
      </c>
      <c r="N80" s="62">
        <f>P80/O85</f>
        <v>0.25</v>
      </c>
      <c r="O80" s="69"/>
      <c r="P80" s="32">
        <v>3.75</v>
      </c>
      <c r="Q80" s="40">
        <f>20*P79</f>
        <v>3</v>
      </c>
      <c r="R80" s="5">
        <f t="shared" ref="R80:R85" si="29">IF(H80=0,P80,0)</f>
        <v>3.75</v>
      </c>
      <c r="S80" s="5">
        <f t="shared" ref="S80:S85" si="30">IF(I80="x",0,IF(J80="x",1/3,IF(K80="x",2/3,IF(L80="x",1)))*R80)</f>
        <v>0</v>
      </c>
      <c r="T80" s="40">
        <f>IF(SUM(R80:R85)=0,0,SUM(S80:S85)/SUM(R80:R85)*Q80)</f>
        <v>0</v>
      </c>
      <c r="U80" s="40">
        <f>IF(SUM(R80:R85)=0,0,Q80)</f>
        <v>3</v>
      </c>
    </row>
    <row r="81" spans="2:21" ht="21" customHeight="1" x14ac:dyDescent="0.25">
      <c r="B81" s="255" t="s">
        <v>98</v>
      </c>
      <c r="C81" s="241" t="s">
        <v>206</v>
      </c>
      <c r="D81" s="242"/>
      <c r="E81" s="243"/>
      <c r="F81" s="247" t="s">
        <v>280</v>
      </c>
      <c r="G81" s="248"/>
      <c r="H81" s="114"/>
      <c r="I81" s="115"/>
      <c r="J81" s="116"/>
      <c r="K81" s="116"/>
      <c r="L81" s="116"/>
      <c r="M81" s="20" t="str">
        <f t="shared" ref="M81:M85" si="31">IF(COUNTBLANK(H81:L81)=4,"","&lt;")</f>
        <v>&lt;</v>
      </c>
      <c r="N81" s="81">
        <f>P81/O85</f>
        <v>9.0000000000000011E-2</v>
      </c>
      <c r="O81" s="69"/>
      <c r="P81" s="32">
        <v>1.35</v>
      </c>
      <c r="Q81" s="5"/>
      <c r="R81" s="5">
        <f t="shared" si="29"/>
        <v>1.35</v>
      </c>
      <c r="S81" s="5">
        <f t="shared" si="30"/>
        <v>0</v>
      </c>
      <c r="T81" s="5"/>
      <c r="U81" s="5"/>
    </row>
    <row r="82" spans="2:21" ht="21" customHeight="1" x14ac:dyDescent="0.25">
      <c r="B82" s="256"/>
      <c r="C82" s="252"/>
      <c r="D82" s="253"/>
      <c r="E82" s="254"/>
      <c r="F82" s="247" t="s">
        <v>281</v>
      </c>
      <c r="G82" s="262"/>
      <c r="H82" s="114"/>
      <c r="I82" s="115"/>
      <c r="J82" s="116"/>
      <c r="K82" s="116"/>
      <c r="L82" s="116"/>
      <c r="M82" s="20" t="str">
        <f t="shared" si="31"/>
        <v>&lt;</v>
      </c>
      <c r="N82" s="62">
        <f>P82/O85</f>
        <v>0.08</v>
      </c>
      <c r="O82" s="69"/>
      <c r="P82" s="32">
        <v>1.2</v>
      </c>
      <c r="Q82" s="5"/>
      <c r="R82" s="5">
        <f t="shared" si="29"/>
        <v>1.2</v>
      </c>
      <c r="S82" s="5">
        <f t="shared" si="30"/>
        <v>0</v>
      </c>
      <c r="T82" s="5"/>
      <c r="U82" s="5"/>
    </row>
    <row r="83" spans="2:21" ht="24.95" customHeight="1" x14ac:dyDescent="0.25">
      <c r="B83" s="257"/>
      <c r="C83" s="244"/>
      <c r="D83" s="245"/>
      <c r="E83" s="246"/>
      <c r="F83" s="247" t="s">
        <v>282</v>
      </c>
      <c r="G83" s="248"/>
      <c r="H83" s="114"/>
      <c r="I83" s="115"/>
      <c r="J83" s="116"/>
      <c r="K83" s="116"/>
      <c r="L83" s="116"/>
      <c r="M83" s="20" t="str">
        <f t="shared" si="31"/>
        <v>&lt;</v>
      </c>
      <c r="N83" s="62">
        <f>P83/O85</f>
        <v>0.08</v>
      </c>
      <c r="O83" s="69"/>
      <c r="P83" s="32">
        <v>1.2</v>
      </c>
      <c r="Q83" s="5"/>
      <c r="R83" s="5">
        <f t="shared" si="29"/>
        <v>1.2</v>
      </c>
      <c r="S83" s="5">
        <f t="shared" si="30"/>
        <v>0</v>
      </c>
      <c r="T83" s="5"/>
      <c r="U83" s="5"/>
    </row>
    <row r="84" spans="2:21" ht="21" customHeight="1" x14ac:dyDescent="0.25">
      <c r="B84" s="96" t="s">
        <v>99</v>
      </c>
      <c r="C84" s="258" t="s">
        <v>207</v>
      </c>
      <c r="D84" s="259"/>
      <c r="E84" s="260"/>
      <c r="F84" s="247" t="s">
        <v>283</v>
      </c>
      <c r="G84" s="248"/>
      <c r="H84" s="114"/>
      <c r="I84" s="115"/>
      <c r="J84" s="116"/>
      <c r="K84" s="116"/>
      <c r="L84" s="116"/>
      <c r="M84" s="20" t="str">
        <f t="shared" si="31"/>
        <v>&lt;</v>
      </c>
      <c r="N84" s="81">
        <f>P84/O85</f>
        <v>0.25</v>
      </c>
      <c r="O84" s="69"/>
      <c r="P84" s="32">
        <v>3.75</v>
      </c>
      <c r="Q84" s="5"/>
      <c r="R84" s="5">
        <f t="shared" si="29"/>
        <v>3.75</v>
      </c>
      <c r="S84" s="5">
        <f t="shared" si="30"/>
        <v>0</v>
      </c>
      <c r="T84" s="5"/>
      <c r="U84" s="5"/>
    </row>
    <row r="85" spans="2:21" ht="21" customHeight="1" thickBot="1" x14ac:dyDescent="0.3">
      <c r="B85" s="96" t="s">
        <v>204</v>
      </c>
      <c r="C85" s="241" t="s">
        <v>208</v>
      </c>
      <c r="D85" s="242"/>
      <c r="E85" s="243"/>
      <c r="F85" s="247" t="s">
        <v>284</v>
      </c>
      <c r="G85" s="248"/>
      <c r="H85" s="127"/>
      <c r="I85" s="115"/>
      <c r="J85" s="116"/>
      <c r="K85" s="116"/>
      <c r="L85" s="116"/>
      <c r="M85" s="20" t="str">
        <f t="shared" si="31"/>
        <v>&lt;</v>
      </c>
      <c r="N85" s="62">
        <f>P85/O85</f>
        <v>0.25</v>
      </c>
      <c r="O85" s="71">
        <f>SUM(P80:P85)</f>
        <v>15</v>
      </c>
      <c r="P85" s="32">
        <v>3.75</v>
      </c>
      <c r="Q85" s="5"/>
      <c r="R85" s="5">
        <f t="shared" si="29"/>
        <v>3.75</v>
      </c>
      <c r="S85" s="5">
        <f t="shared" si="30"/>
        <v>0</v>
      </c>
      <c r="T85" s="5"/>
      <c r="U85" s="5"/>
    </row>
    <row r="86" spans="2:21" ht="21" customHeight="1" thickBot="1" x14ac:dyDescent="0.3">
      <c r="B86" s="251" t="s">
        <v>230</v>
      </c>
      <c r="C86" s="251"/>
      <c r="D86" s="251"/>
      <c r="E86" s="251"/>
      <c r="F86" s="251"/>
      <c r="G86" s="251"/>
      <c r="H86" s="124" t="str">
        <f>IF((R87+R88+R89+R90)/(P87+P88+P89+P90)&lt;0.5,"?","")</f>
        <v/>
      </c>
      <c r="I86" s="123"/>
      <c r="J86" s="123"/>
      <c r="K86" s="123"/>
      <c r="L86" s="123"/>
      <c r="M86" s="55"/>
      <c r="N86" s="56">
        <f>P86</f>
        <v>0.15</v>
      </c>
      <c r="O86" s="67">
        <f>SUM(N87:N90)</f>
        <v>1</v>
      </c>
      <c r="P86" s="42">
        <f>SUM(P87:P90)/100</f>
        <v>0.15</v>
      </c>
      <c r="Q86" s="5"/>
      <c r="R86" s="5"/>
      <c r="S86" s="5"/>
      <c r="T86" s="5"/>
      <c r="U86" s="5"/>
    </row>
    <row r="87" spans="2:21" ht="24.95" customHeight="1" x14ac:dyDescent="0.25">
      <c r="B87" s="97" t="s">
        <v>231</v>
      </c>
      <c r="C87" s="258" t="s">
        <v>235</v>
      </c>
      <c r="D87" s="259"/>
      <c r="E87" s="260"/>
      <c r="F87" s="261" t="s">
        <v>285</v>
      </c>
      <c r="G87" s="261"/>
      <c r="H87" s="111"/>
      <c r="I87" s="115"/>
      <c r="J87" s="116"/>
      <c r="K87" s="116"/>
      <c r="L87" s="116"/>
      <c r="M87" s="20" t="str">
        <f t="shared" ref="M87:M90" si="32">IF(COUNTBLANK(H87:L87)=4,"","&lt;")</f>
        <v>&lt;</v>
      </c>
      <c r="N87" s="62">
        <f>P87/O90</f>
        <v>0.25</v>
      </c>
      <c r="O87" s="71"/>
      <c r="P87" s="32">
        <v>3.75</v>
      </c>
      <c r="Q87" s="40">
        <f>20*P86</f>
        <v>3</v>
      </c>
      <c r="R87" s="5">
        <f>IF(H87=0,P87,0)</f>
        <v>3.75</v>
      </c>
      <c r="S87" s="5">
        <f>IF(I87="x",0,IF(J87="x",1/3,IF(K87="x",2/3,IF(L87="x",1)))*R87)</f>
        <v>0</v>
      </c>
      <c r="T87" s="40">
        <f>IF(SUM(R87:R90)=0,0,SUM(S87:S90)/SUM(R87:R90)*Q87)</f>
        <v>0</v>
      </c>
      <c r="U87" s="40">
        <f>IF(SUM(R87:R90)=0,0,Q87)</f>
        <v>3</v>
      </c>
    </row>
    <row r="88" spans="2:21" ht="24.95" customHeight="1" x14ac:dyDescent="0.25">
      <c r="B88" s="97" t="s">
        <v>232</v>
      </c>
      <c r="C88" s="258" t="s">
        <v>236</v>
      </c>
      <c r="D88" s="259"/>
      <c r="E88" s="260"/>
      <c r="F88" s="261" t="s">
        <v>286</v>
      </c>
      <c r="G88" s="261"/>
      <c r="H88" s="114"/>
      <c r="I88" s="115"/>
      <c r="J88" s="116"/>
      <c r="K88" s="116"/>
      <c r="L88" s="116"/>
      <c r="M88" s="20" t="str">
        <f t="shared" si="32"/>
        <v>&lt;</v>
      </c>
      <c r="N88" s="62">
        <f>P88/O90</f>
        <v>0.25</v>
      </c>
      <c r="O88" s="71"/>
      <c r="P88" s="32">
        <v>3.75</v>
      </c>
      <c r="Q88" s="5"/>
      <c r="R88" s="5">
        <f t="shared" ref="R88:R90" si="33">IF(H88=0,P88,0)</f>
        <v>3.75</v>
      </c>
      <c r="S88" s="5">
        <f t="shared" ref="S88:S90" si="34">IF(I88="x",0,IF(J88="x",1/3,IF(K88="x",2/3,IF(L88="x",1)))*R88)</f>
        <v>0</v>
      </c>
      <c r="T88" s="5"/>
      <c r="U88" s="5"/>
    </row>
    <row r="89" spans="2:21" ht="24.95" customHeight="1" x14ac:dyDescent="0.25">
      <c r="B89" s="97" t="s">
        <v>233</v>
      </c>
      <c r="C89" s="258" t="s">
        <v>237</v>
      </c>
      <c r="D89" s="259"/>
      <c r="E89" s="260"/>
      <c r="F89" s="261" t="s">
        <v>287</v>
      </c>
      <c r="G89" s="261"/>
      <c r="H89" s="114"/>
      <c r="I89" s="115"/>
      <c r="J89" s="116"/>
      <c r="K89" s="116"/>
      <c r="L89" s="116"/>
      <c r="M89" s="20" t="str">
        <f t="shared" si="32"/>
        <v>&lt;</v>
      </c>
      <c r="N89" s="62">
        <f>P89/O90</f>
        <v>0.25</v>
      </c>
      <c r="O89" s="71"/>
      <c r="P89" s="32">
        <v>3.75</v>
      </c>
      <c r="Q89" s="5"/>
      <c r="R89" s="5">
        <f t="shared" si="33"/>
        <v>3.75</v>
      </c>
      <c r="S89" s="5">
        <f t="shared" si="34"/>
        <v>0</v>
      </c>
      <c r="T89" s="5"/>
      <c r="U89" s="5"/>
    </row>
    <row r="90" spans="2:21" ht="24.95" customHeight="1" thickBot="1" x14ac:dyDescent="0.3">
      <c r="B90" s="97" t="s">
        <v>234</v>
      </c>
      <c r="C90" s="258" t="s">
        <v>238</v>
      </c>
      <c r="D90" s="259"/>
      <c r="E90" s="260"/>
      <c r="F90" s="261" t="s">
        <v>288</v>
      </c>
      <c r="G90" s="261"/>
      <c r="H90" s="117"/>
      <c r="I90" s="115"/>
      <c r="J90" s="116"/>
      <c r="K90" s="116"/>
      <c r="L90" s="116"/>
      <c r="M90" s="20" t="str">
        <f t="shared" si="32"/>
        <v>&lt;</v>
      </c>
      <c r="N90" s="62">
        <f t="shared" ref="N90" si="35">P90/O90</f>
        <v>0.25</v>
      </c>
      <c r="O90" s="71">
        <f>SUM(P87:P90)</f>
        <v>15</v>
      </c>
      <c r="P90" s="32">
        <v>3.75</v>
      </c>
      <c r="Q90" s="5"/>
      <c r="R90" s="5">
        <f t="shared" si="33"/>
        <v>3.75</v>
      </c>
      <c r="S90" s="5">
        <f t="shared" si="34"/>
        <v>0</v>
      </c>
      <c r="T90" s="5"/>
      <c r="U90" s="5"/>
    </row>
    <row r="91" spans="2:21" ht="21" customHeight="1" thickBot="1" x14ac:dyDescent="0.3">
      <c r="B91" s="249" t="s">
        <v>239</v>
      </c>
      <c r="C91" s="250"/>
      <c r="D91" s="250"/>
      <c r="E91" s="250"/>
      <c r="F91" s="250"/>
      <c r="G91" s="250"/>
      <c r="H91" s="124" t="str">
        <f>IF((R92+R93+R94+R95+R96+R97+R98)/(P92+P93+P94+P95+P96+P97+P98)&lt;0.5,"?","")</f>
        <v/>
      </c>
      <c r="I91" s="123"/>
      <c r="J91" s="123"/>
      <c r="K91" s="123"/>
      <c r="L91" s="123"/>
      <c r="M91" s="55"/>
      <c r="N91" s="56">
        <f>P91</f>
        <v>0.05</v>
      </c>
      <c r="O91" s="67">
        <f>SUM(N92:N98)</f>
        <v>1</v>
      </c>
      <c r="P91" s="42">
        <f>SUM(P92:P98)/100</f>
        <v>0.05</v>
      </c>
      <c r="Q91" s="42"/>
      <c r="R91" s="5"/>
      <c r="S91" s="5"/>
      <c r="T91" s="5"/>
      <c r="U91" s="5"/>
    </row>
    <row r="92" spans="2:21" ht="21" customHeight="1" x14ac:dyDescent="0.25">
      <c r="B92" s="255" t="s">
        <v>37</v>
      </c>
      <c r="C92" s="241" t="s">
        <v>242</v>
      </c>
      <c r="D92" s="242"/>
      <c r="E92" s="243"/>
      <c r="F92" s="247" t="s">
        <v>289</v>
      </c>
      <c r="G92" s="248"/>
      <c r="H92" s="111"/>
      <c r="I92" s="115"/>
      <c r="J92" s="116"/>
      <c r="K92" s="116"/>
      <c r="L92" s="116"/>
      <c r="M92" s="20" t="str">
        <f>IF(COUNTBLANK(H92:L92)=4,"","&lt;")</f>
        <v>&lt;</v>
      </c>
      <c r="N92" s="62">
        <f>P92/O98</f>
        <v>0.12</v>
      </c>
      <c r="O92" s="69"/>
      <c r="P92" s="32">
        <v>0.6</v>
      </c>
      <c r="Q92" s="40">
        <f>20*P91</f>
        <v>1</v>
      </c>
      <c r="R92" s="5">
        <f>IF(H92=0,P92,0)</f>
        <v>0.6</v>
      </c>
      <c r="S92" s="5">
        <f>IF(I92="x",0,IF(J92="x",1/3,IF(K92="x",2/3,IF(L92="x",1)))*R92)</f>
        <v>0</v>
      </c>
      <c r="T92" s="40">
        <f>IF(SUM(R92:R98)=0,0,SUM(S92:S98)/SUM(R92:R98)*Q92)</f>
        <v>0</v>
      </c>
      <c r="U92" s="40">
        <f>IF(SUM(R92:R98)=0,0,Q92)</f>
        <v>1</v>
      </c>
    </row>
    <row r="93" spans="2:21" ht="21" customHeight="1" x14ac:dyDescent="0.25">
      <c r="B93" s="256"/>
      <c r="C93" s="252"/>
      <c r="D93" s="253"/>
      <c r="E93" s="254"/>
      <c r="F93" s="247" t="s">
        <v>290</v>
      </c>
      <c r="G93" s="262"/>
      <c r="H93" s="114"/>
      <c r="I93" s="115"/>
      <c r="J93" s="116"/>
      <c r="K93" s="116"/>
      <c r="L93" s="116"/>
      <c r="M93" s="20" t="str">
        <f t="shared" ref="M93:M97" si="36">IF(COUNTBLANK(H93:L93)=4,"","&lt;")</f>
        <v>&lt;</v>
      </c>
      <c r="N93" s="62">
        <f>P93/O98</f>
        <v>0.12</v>
      </c>
      <c r="O93" s="69"/>
      <c r="P93" s="32">
        <v>0.6</v>
      </c>
      <c r="Q93" s="40"/>
      <c r="R93" s="5">
        <f t="shared" ref="R93:R98" si="37">IF(H93=0,P93,0)</f>
        <v>0.6</v>
      </c>
      <c r="S93" s="5">
        <f t="shared" ref="S93:S98" si="38">IF(I93="x",0,IF(J93="x",1/3,IF(K93="x",2/3,IF(L93="x",1)))*R93)</f>
        <v>0</v>
      </c>
      <c r="T93" s="40"/>
      <c r="U93" s="40"/>
    </row>
    <row r="94" spans="2:21" ht="21" customHeight="1" x14ac:dyDescent="0.25">
      <c r="B94" s="256"/>
      <c r="C94" s="252"/>
      <c r="D94" s="253"/>
      <c r="E94" s="254"/>
      <c r="F94" s="247" t="s">
        <v>291</v>
      </c>
      <c r="G94" s="248"/>
      <c r="H94" s="114"/>
      <c r="I94" s="115"/>
      <c r="J94" s="116"/>
      <c r="K94" s="116"/>
      <c r="L94" s="116"/>
      <c r="M94" s="20" t="str">
        <f t="shared" si="36"/>
        <v>&lt;</v>
      </c>
      <c r="N94" s="62">
        <f>P94/O98</f>
        <v>0.12</v>
      </c>
      <c r="O94" s="69"/>
      <c r="P94" s="32">
        <v>0.6</v>
      </c>
      <c r="Q94" s="40"/>
      <c r="R94" s="5">
        <f t="shared" si="37"/>
        <v>0.6</v>
      </c>
      <c r="S94" s="5">
        <f t="shared" si="38"/>
        <v>0</v>
      </c>
      <c r="T94" s="40"/>
      <c r="U94" s="40"/>
    </row>
    <row r="95" spans="2:21" ht="21" customHeight="1" x14ac:dyDescent="0.25">
      <c r="B95" s="256"/>
      <c r="C95" s="252"/>
      <c r="D95" s="253"/>
      <c r="E95" s="254"/>
      <c r="F95" s="247" t="s">
        <v>292</v>
      </c>
      <c r="G95" s="248"/>
      <c r="H95" s="114"/>
      <c r="I95" s="115"/>
      <c r="J95" s="116"/>
      <c r="K95" s="116"/>
      <c r="L95" s="116"/>
      <c r="M95" s="20" t="str">
        <f t="shared" si="36"/>
        <v>&lt;</v>
      </c>
      <c r="N95" s="62">
        <f>P95/O98</f>
        <v>0.12</v>
      </c>
      <c r="O95" s="69"/>
      <c r="P95" s="32">
        <v>0.6</v>
      </c>
      <c r="Q95" s="40"/>
      <c r="R95" s="5">
        <f t="shared" si="37"/>
        <v>0.6</v>
      </c>
      <c r="S95" s="5">
        <f t="shared" si="38"/>
        <v>0</v>
      </c>
      <c r="T95" s="40"/>
      <c r="U95" s="40"/>
    </row>
    <row r="96" spans="2:21" ht="21" customHeight="1" x14ac:dyDescent="0.25">
      <c r="B96" s="257"/>
      <c r="C96" s="244"/>
      <c r="D96" s="245"/>
      <c r="E96" s="246"/>
      <c r="F96" s="247" t="s">
        <v>293</v>
      </c>
      <c r="G96" s="248"/>
      <c r="H96" s="114"/>
      <c r="I96" s="115"/>
      <c r="J96" s="116"/>
      <c r="K96" s="116"/>
      <c r="L96" s="116"/>
      <c r="M96" s="20" t="str">
        <f t="shared" si="36"/>
        <v>&lt;</v>
      </c>
      <c r="N96" s="62">
        <f>P96/O98</f>
        <v>0.12</v>
      </c>
      <c r="O96" s="69"/>
      <c r="P96" s="32">
        <v>0.6</v>
      </c>
      <c r="Q96" s="40"/>
      <c r="R96" s="5">
        <f t="shared" si="37"/>
        <v>0.6</v>
      </c>
      <c r="S96" s="5">
        <f t="shared" si="38"/>
        <v>0</v>
      </c>
      <c r="T96" s="40"/>
      <c r="U96" s="40"/>
    </row>
    <row r="97" spans="2:21" ht="21" customHeight="1" x14ac:dyDescent="0.25">
      <c r="B97" s="255" t="s">
        <v>38</v>
      </c>
      <c r="C97" s="241" t="s">
        <v>243</v>
      </c>
      <c r="D97" s="242"/>
      <c r="E97" s="243"/>
      <c r="F97" s="247" t="s">
        <v>294</v>
      </c>
      <c r="G97" s="248"/>
      <c r="H97" s="114"/>
      <c r="I97" s="115"/>
      <c r="J97" s="116"/>
      <c r="K97" s="116"/>
      <c r="L97" s="116"/>
      <c r="M97" s="20" t="str">
        <f t="shared" si="36"/>
        <v>&lt;</v>
      </c>
      <c r="N97" s="62">
        <f>P97/O98</f>
        <v>0.2</v>
      </c>
      <c r="O97" s="69"/>
      <c r="P97" s="32">
        <v>1</v>
      </c>
      <c r="Q97" s="40"/>
      <c r="R97" s="5">
        <f t="shared" si="37"/>
        <v>1</v>
      </c>
      <c r="S97" s="5">
        <f t="shared" si="38"/>
        <v>0</v>
      </c>
      <c r="T97" s="40"/>
      <c r="U97" s="40"/>
    </row>
    <row r="98" spans="2:21" ht="21" customHeight="1" thickBot="1" x14ac:dyDescent="0.3">
      <c r="B98" s="257"/>
      <c r="C98" s="244"/>
      <c r="D98" s="245"/>
      <c r="E98" s="246"/>
      <c r="F98" s="247" t="s">
        <v>295</v>
      </c>
      <c r="G98" s="248"/>
      <c r="H98" s="117"/>
      <c r="I98" s="115"/>
      <c r="J98" s="116"/>
      <c r="K98" s="116"/>
      <c r="L98" s="116"/>
      <c r="M98" s="20" t="str">
        <f>IF(COUNTBLANK(H98:L98)=4,"","&lt;")</f>
        <v>&lt;</v>
      </c>
      <c r="N98" s="62">
        <f>P98/O98</f>
        <v>0.2</v>
      </c>
      <c r="O98" s="71">
        <f>SUM(P92:P98)</f>
        <v>5</v>
      </c>
      <c r="P98" s="32">
        <v>1</v>
      </c>
      <c r="Q98" s="5"/>
      <c r="R98" s="5">
        <f t="shared" si="37"/>
        <v>1</v>
      </c>
      <c r="S98" s="5">
        <f t="shared" si="38"/>
        <v>0</v>
      </c>
      <c r="T98" s="5"/>
      <c r="U98" s="5"/>
    </row>
    <row r="99" spans="2:21" ht="21" customHeight="1" thickBot="1" x14ac:dyDescent="0.3">
      <c r="B99" s="249" t="s">
        <v>241</v>
      </c>
      <c r="C99" s="250"/>
      <c r="D99" s="250"/>
      <c r="E99" s="250"/>
      <c r="F99" s="250"/>
      <c r="G99" s="250"/>
      <c r="H99" s="124" t="str">
        <f>IF((R100+R101+R102+R103)/(P100+P101+P102+P103)&lt;0.5,"?","")</f>
        <v/>
      </c>
      <c r="I99" s="123"/>
      <c r="J99" s="123"/>
      <c r="K99" s="123"/>
      <c r="L99" s="123"/>
      <c r="M99" s="55"/>
      <c r="N99" s="56">
        <f>P99</f>
        <v>0.05</v>
      </c>
      <c r="O99" s="67">
        <f>SUM(N100:N103)</f>
        <v>1</v>
      </c>
      <c r="P99" s="42">
        <f>SUM(P100:P103)/100</f>
        <v>0.05</v>
      </c>
      <c r="Q99" s="42"/>
      <c r="R99" s="5"/>
      <c r="S99" s="5"/>
      <c r="T99" s="5"/>
      <c r="U99" s="5"/>
    </row>
    <row r="100" spans="2:21" ht="21" customHeight="1" x14ac:dyDescent="0.25">
      <c r="B100" s="97" t="s">
        <v>39</v>
      </c>
      <c r="C100" s="263" t="s">
        <v>244</v>
      </c>
      <c r="D100" s="263"/>
      <c r="E100" s="263"/>
      <c r="F100" s="247" t="s">
        <v>296</v>
      </c>
      <c r="G100" s="248"/>
      <c r="H100" s="111"/>
      <c r="I100" s="115"/>
      <c r="J100" s="116"/>
      <c r="K100" s="116"/>
      <c r="L100" s="116"/>
      <c r="M100" s="20" t="str">
        <f>IF(COUNTBLANK(H100:L100)=4,"","&lt;")</f>
        <v>&lt;</v>
      </c>
      <c r="N100" s="62">
        <f>P100/O103</f>
        <v>0.5</v>
      </c>
      <c r="O100" s="69"/>
      <c r="P100" s="32">
        <v>2.5</v>
      </c>
      <c r="Q100" s="40">
        <f>20*P99</f>
        <v>1</v>
      </c>
      <c r="R100" s="5">
        <f>IF(H100=0,P100,0)</f>
        <v>2.5</v>
      </c>
      <c r="S100" s="5">
        <f>IF(I100="x",0,IF(J100="x",1/3,IF(K100="x",2/3,IF(L100="x",1)))*R100)</f>
        <v>0</v>
      </c>
      <c r="T100" s="40">
        <f>IF(SUM(R100:R103)=0,0,SUM(S100:S103)/SUM(R100:R103)*Q100)</f>
        <v>0</v>
      </c>
      <c r="U100" s="40">
        <f>IF(SUM(R100:R103)=0,0,Q100)</f>
        <v>1</v>
      </c>
    </row>
    <row r="101" spans="2:21" ht="21" customHeight="1" x14ac:dyDescent="0.25">
      <c r="B101" s="255" t="s">
        <v>40</v>
      </c>
      <c r="C101" s="241" t="s">
        <v>245</v>
      </c>
      <c r="D101" s="242"/>
      <c r="E101" s="243"/>
      <c r="F101" s="247" t="s">
        <v>297</v>
      </c>
      <c r="G101" s="248"/>
      <c r="H101" s="114"/>
      <c r="I101" s="115"/>
      <c r="J101" s="116"/>
      <c r="K101" s="116"/>
      <c r="L101" s="116"/>
      <c r="M101" s="20" t="str">
        <f>IF(COUNTBLANK(H101:L101)=4,"","&lt;")</f>
        <v>&lt;</v>
      </c>
      <c r="N101" s="62">
        <f>P101/O103</f>
        <v>0.16999999999999998</v>
      </c>
      <c r="O101" s="69"/>
      <c r="P101" s="32">
        <v>0.85</v>
      </c>
      <c r="Q101" s="5"/>
      <c r="R101" s="5">
        <f t="shared" ref="R101:R103" si="39">IF(H101=0,P101,0)</f>
        <v>0.85</v>
      </c>
      <c r="S101" s="5">
        <f t="shared" ref="S101:S103" si="40">IF(I101="x",0,IF(J101="x",1/3,IF(K101="x",2/3,IF(L101="x",1)))*R101)</f>
        <v>0</v>
      </c>
      <c r="T101" s="5"/>
      <c r="U101" s="5"/>
    </row>
    <row r="102" spans="2:21" ht="21" customHeight="1" x14ac:dyDescent="0.25">
      <c r="B102" s="256"/>
      <c r="C102" s="252"/>
      <c r="D102" s="253"/>
      <c r="E102" s="254"/>
      <c r="F102" s="247" t="s">
        <v>298</v>
      </c>
      <c r="G102" s="248"/>
      <c r="H102" s="126"/>
      <c r="I102" s="115"/>
      <c r="J102" s="116"/>
      <c r="K102" s="116"/>
      <c r="L102" s="116"/>
      <c r="M102" s="20" t="str">
        <f>IF(COUNTBLANK(H102:L102)=4,"","&lt;")</f>
        <v>&lt;</v>
      </c>
      <c r="N102" s="62">
        <f>P102/O103</f>
        <v>0.16</v>
      </c>
      <c r="O102" s="69"/>
      <c r="P102" s="32">
        <v>0.8</v>
      </c>
      <c r="Q102" s="5"/>
      <c r="R102" s="5">
        <f t="shared" si="39"/>
        <v>0.8</v>
      </c>
      <c r="S102" s="5">
        <f t="shared" si="40"/>
        <v>0</v>
      </c>
      <c r="T102" s="5"/>
      <c r="U102" s="5"/>
    </row>
    <row r="103" spans="2:21" ht="21" customHeight="1" thickBot="1" x14ac:dyDescent="0.3">
      <c r="B103" s="257"/>
      <c r="C103" s="244"/>
      <c r="D103" s="245"/>
      <c r="E103" s="246"/>
      <c r="F103" s="247" t="s">
        <v>299</v>
      </c>
      <c r="G103" s="248"/>
      <c r="H103" s="117"/>
      <c r="I103" s="115"/>
      <c r="J103" s="116"/>
      <c r="K103" s="116"/>
      <c r="L103" s="116"/>
      <c r="M103" s="20" t="str">
        <f>IF(COUNTBLANK(H103:L103)=4,"","&lt;")</f>
        <v>&lt;</v>
      </c>
      <c r="N103" s="62">
        <f>P103/O103</f>
        <v>0.16999999999999998</v>
      </c>
      <c r="O103" s="71">
        <f>SUM(P100:P103)</f>
        <v>5</v>
      </c>
      <c r="P103" s="32">
        <v>0.85</v>
      </c>
      <c r="Q103" s="5"/>
      <c r="R103" s="5">
        <f t="shared" si="39"/>
        <v>0.85</v>
      </c>
      <c r="S103" s="5">
        <f t="shared" si="40"/>
        <v>0</v>
      </c>
      <c r="T103" s="5"/>
      <c r="U103" s="5"/>
    </row>
    <row r="104" spans="2:21" ht="21" customHeight="1" thickBot="1" x14ac:dyDescent="0.3">
      <c r="B104" s="249" t="s">
        <v>240</v>
      </c>
      <c r="C104" s="250"/>
      <c r="D104" s="250"/>
      <c r="E104" s="250"/>
      <c r="F104" s="250"/>
      <c r="G104" s="250"/>
      <c r="H104" s="124" t="str">
        <f>IF((R105+R106+R107+R108)/(P105+P106+P107+P108)&lt;0.5,"?","")</f>
        <v/>
      </c>
      <c r="I104" s="123"/>
      <c r="J104" s="123"/>
      <c r="K104" s="123"/>
      <c r="L104" s="123"/>
      <c r="M104" s="55"/>
      <c r="N104" s="56">
        <f>P104</f>
        <v>0.05</v>
      </c>
      <c r="O104" s="67">
        <f>SUM(N105:N108)</f>
        <v>1</v>
      </c>
      <c r="P104" s="42">
        <f>SUM(P105:P108)/100</f>
        <v>0.05</v>
      </c>
      <c r="Q104" s="42"/>
      <c r="R104" s="5"/>
      <c r="S104" s="5"/>
      <c r="T104" s="5"/>
      <c r="U104" s="5"/>
    </row>
    <row r="105" spans="2:21" ht="21" customHeight="1" x14ac:dyDescent="0.25">
      <c r="B105" s="97" t="s">
        <v>41</v>
      </c>
      <c r="C105" s="263" t="s">
        <v>246</v>
      </c>
      <c r="D105" s="263"/>
      <c r="E105" s="263"/>
      <c r="F105" s="247" t="s">
        <v>300</v>
      </c>
      <c r="G105" s="248"/>
      <c r="H105" s="111"/>
      <c r="I105" s="115"/>
      <c r="J105" s="116"/>
      <c r="K105" s="116"/>
      <c r="L105" s="116"/>
      <c r="M105" s="20" t="str">
        <f>IF(COUNTBLANK(H105:L105)=4,"","&lt;")</f>
        <v>&lt;</v>
      </c>
      <c r="N105" s="62">
        <f>P105/O108</f>
        <v>0.5</v>
      </c>
      <c r="O105" s="69"/>
      <c r="P105" s="32">
        <v>2.5</v>
      </c>
      <c r="Q105" s="40">
        <f>20*P104</f>
        <v>1</v>
      </c>
      <c r="R105" s="5">
        <f>IF(H105=0,P105,0)</f>
        <v>2.5</v>
      </c>
      <c r="S105" s="5">
        <f>IF(I105="x",0,IF(J105="x",1/3,IF(K105="x",2/3,IF(L105="x",1)))*R105)</f>
        <v>0</v>
      </c>
      <c r="T105" s="40">
        <f>IF(SUM(R105:R108)=0,0,SUM(S105:S108)/SUM(R105:R108)*Q105)</f>
        <v>0</v>
      </c>
      <c r="U105" s="40">
        <f>IF(SUM(R105:R108)=0,0,Q105)</f>
        <v>1</v>
      </c>
    </row>
    <row r="106" spans="2:21" ht="21" customHeight="1" x14ac:dyDescent="0.25">
      <c r="B106" s="255" t="s">
        <v>42</v>
      </c>
      <c r="C106" s="241" t="s">
        <v>247</v>
      </c>
      <c r="D106" s="242"/>
      <c r="E106" s="243"/>
      <c r="F106" s="247" t="s">
        <v>301</v>
      </c>
      <c r="G106" s="248"/>
      <c r="H106" s="120"/>
      <c r="I106" s="115"/>
      <c r="J106" s="116"/>
      <c r="K106" s="116"/>
      <c r="L106" s="116"/>
      <c r="M106" s="20" t="str">
        <f>IF(COUNTBLANK(H106:L106)=4,"","&lt;")</f>
        <v>&lt;</v>
      </c>
      <c r="N106" s="62">
        <f>P106/O108</f>
        <v>0.16999999999999998</v>
      </c>
      <c r="O106" s="69"/>
      <c r="P106" s="32">
        <v>0.85</v>
      </c>
      <c r="Q106" s="40"/>
      <c r="R106" s="5">
        <f t="shared" ref="R106:R108" si="41">IF(H106=0,P106,0)</f>
        <v>0.85</v>
      </c>
      <c r="S106" s="5">
        <f t="shared" ref="S106:S108" si="42">IF(I106="x",0,IF(J106="x",1/3,IF(K106="x",2/3,IF(L106="x",1)))*R106)</f>
        <v>0</v>
      </c>
      <c r="T106" s="40"/>
      <c r="U106" s="40"/>
    </row>
    <row r="107" spans="2:21" ht="24.95" customHeight="1" x14ac:dyDescent="0.25">
      <c r="B107" s="256"/>
      <c r="C107" s="252"/>
      <c r="D107" s="253"/>
      <c r="E107" s="254"/>
      <c r="F107" s="247" t="s">
        <v>302</v>
      </c>
      <c r="G107" s="248"/>
      <c r="H107" s="114"/>
      <c r="I107" s="115"/>
      <c r="J107" s="116"/>
      <c r="K107" s="116"/>
      <c r="L107" s="116"/>
      <c r="M107" s="20" t="str">
        <f>IF(COUNTBLANK(H107:L107)=4,"","&lt;")</f>
        <v>&lt;</v>
      </c>
      <c r="N107" s="62">
        <f>P107/O108</f>
        <v>0.16</v>
      </c>
      <c r="O107" s="69"/>
      <c r="P107" s="32">
        <v>0.8</v>
      </c>
      <c r="Q107" s="5"/>
      <c r="R107" s="5">
        <f t="shared" si="41"/>
        <v>0.8</v>
      </c>
      <c r="S107" s="5">
        <f t="shared" si="42"/>
        <v>0</v>
      </c>
      <c r="T107" s="5"/>
      <c r="U107" s="5"/>
    </row>
    <row r="108" spans="2:21" ht="21" customHeight="1" thickBot="1" x14ac:dyDescent="0.3">
      <c r="B108" s="257"/>
      <c r="C108" s="244"/>
      <c r="D108" s="245"/>
      <c r="E108" s="246"/>
      <c r="F108" s="247" t="s">
        <v>303</v>
      </c>
      <c r="G108" s="248"/>
      <c r="H108" s="117"/>
      <c r="I108" s="115"/>
      <c r="J108" s="116"/>
      <c r="K108" s="116"/>
      <c r="L108" s="116"/>
      <c r="M108" s="20" t="str">
        <f>IF(COUNTBLANK(H108:L108)=4,"","&lt;")</f>
        <v>&lt;</v>
      </c>
      <c r="N108" s="62">
        <f>P108/O108</f>
        <v>0.16999999999999998</v>
      </c>
      <c r="O108" s="73">
        <f>SUM(P105:P108)</f>
        <v>5</v>
      </c>
      <c r="P108" s="32">
        <v>0.85</v>
      </c>
      <c r="Q108" s="5"/>
      <c r="R108" s="5">
        <f t="shared" si="41"/>
        <v>0.85</v>
      </c>
      <c r="S108" s="5">
        <f t="shared" si="42"/>
        <v>0</v>
      </c>
      <c r="T108" s="5"/>
      <c r="U108" s="5"/>
    </row>
    <row r="109" spans="2:21" ht="21" customHeight="1" thickBot="1" x14ac:dyDescent="0.3">
      <c r="B109" s="22"/>
      <c r="C109" s="23"/>
      <c r="D109" s="23"/>
      <c r="E109" s="23"/>
      <c r="F109" s="23"/>
      <c r="G109" s="23"/>
      <c r="H109" s="22"/>
      <c r="I109" s="22"/>
      <c r="J109" s="22"/>
      <c r="K109" s="22"/>
      <c r="L109" s="22"/>
      <c r="M109" s="46" t="str">
        <f>IF(COUNTBLANK(M17:M108)=92,"","!")</f>
        <v>!</v>
      </c>
      <c r="N109" s="3"/>
      <c r="O109" s="69"/>
    </row>
    <row r="110" spans="2:21" ht="30" customHeight="1" thickBot="1" x14ac:dyDescent="0.3">
      <c r="B110" s="228" t="s">
        <v>89</v>
      </c>
      <c r="C110" s="229"/>
      <c r="D110" s="229"/>
      <c r="E110" s="230"/>
      <c r="G110" s="18" t="s">
        <v>86</v>
      </c>
      <c r="H110" s="22"/>
      <c r="I110" s="212">
        <f>SUM(R17:R108)/100</f>
        <v>0.99999999999999944</v>
      </c>
      <c r="J110" s="213"/>
      <c r="K110" s="213"/>
      <c r="L110" s="214"/>
      <c r="M110" s="47" t="str">
        <f>IF(I110&lt;0.5,"!","")</f>
        <v/>
      </c>
      <c r="N110" s="31">
        <f>SUM(N104,N99,N91,N86,N79,N71,N63,N58,N49,N42,N32,N22,N16)</f>
        <v>1.0000000000000002</v>
      </c>
      <c r="O110" s="69"/>
    </row>
    <row r="111" spans="2:21" s="6" customFormat="1" ht="10.5" customHeight="1" thickBot="1" x14ac:dyDescent="0.3">
      <c r="B111" s="206"/>
      <c r="C111" s="207"/>
      <c r="D111" s="207"/>
      <c r="E111" s="208"/>
      <c r="F111" s="24"/>
      <c r="G111" s="24"/>
      <c r="H111" s="22"/>
      <c r="I111" s="22"/>
      <c r="J111" s="22"/>
      <c r="K111" s="22"/>
      <c r="L111" s="22"/>
      <c r="M111" s="3"/>
      <c r="N111" s="3"/>
      <c r="O111" s="69"/>
    </row>
    <row r="112" spans="2:21" s="6" customFormat="1" ht="30" customHeight="1" thickBot="1" x14ac:dyDescent="0.3">
      <c r="B112" s="206"/>
      <c r="C112" s="207"/>
      <c r="D112" s="207"/>
      <c r="E112" s="208"/>
      <c r="F112" s="2"/>
      <c r="G112" s="18" t="s">
        <v>87</v>
      </c>
      <c r="H112" s="22"/>
      <c r="I112" s="197" t="str">
        <f>IF(COUNTBLANK(M109:M110)=2,T16/U16*20,"!")</f>
        <v>!</v>
      </c>
      <c r="J112" s="198"/>
      <c r="K112" s="22"/>
      <c r="L112" s="201" t="s">
        <v>85</v>
      </c>
      <c r="M112" s="3"/>
      <c r="N112" s="3"/>
      <c r="O112" s="69"/>
    </row>
    <row r="113" spans="2:15" s="6" customFormat="1" ht="10.5" customHeight="1" thickBot="1" x14ac:dyDescent="0.3">
      <c r="B113" s="206"/>
      <c r="C113" s="207"/>
      <c r="D113" s="207"/>
      <c r="E113" s="208"/>
      <c r="F113" s="24"/>
      <c r="G113" s="24"/>
      <c r="H113" s="22"/>
      <c r="I113" s="22"/>
      <c r="J113" s="22"/>
      <c r="K113" s="22"/>
      <c r="L113" s="202"/>
      <c r="M113" s="3"/>
      <c r="N113" s="3"/>
      <c r="O113" s="69"/>
    </row>
    <row r="114" spans="2:15" s="6" customFormat="1" ht="30" customHeight="1" thickTop="1" thickBot="1" x14ac:dyDescent="0.3">
      <c r="B114" s="209"/>
      <c r="C114" s="210"/>
      <c r="D114" s="210"/>
      <c r="E114" s="211"/>
      <c r="F114" s="2"/>
      <c r="G114" s="57" t="s">
        <v>83</v>
      </c>
      <c r="H114" s="22"/>
      <c r="I114" s="297"/>
      <c r="J114" s="298"/>
      <c r="K114" s="22"/>
      <c r="L114" s="203"/>
      <c r="M114" s="3"/>
      <c r="N114" s="3"/>
      <c r="O114" s="69"/>
    </row>
    <row r="115" spans="2:15" s="6" customFormat="1" ht="36" customHeight="1" thickTop="1" x14ac:dyDescent="0.25">
      <c r="B115" s="22"/>
      <c r="C115" s="23"/>
      <c r="D115" s="23"/>
      <c r="E115" s="23"/>
      <c r="F115" s="23"/>
      <c r="G115" s="196" t="s">
        <v>91</v>
      </c>
      <c r="H115" s="196"/>
      <c r="I115" s="196"/>
      <c r="J115" s="196"/>
      <c r="K115" s="196"/>
      <c r="L115" s="196"/>
      <c r="M115" s="196"/>
      <c r="N115" s="196"/>
      <c r="O115" s="70"/>
    </row>
    <row r="116" spans="2:15" s="6" customFormat="1" ht="10.5" customHeight="1" thickBot="1" x14ac:dyDescent="0.3">
      <c r="B116" s="22"/>
      <c r="C116" s="23"/>
      <c r="D116" s="23"/>
      <c r="E116" s="23"/>
      <c r="F116" s="23"/>
      <c r="G116" s="23"/>
      <c r="H116" s="22"/>
      <c r="I116" s="22"/>
      <c r="J116" s="22"/>
      <c r="K116" s="22"/>
      <c r="L116" s="22"/>
      <c r="M116" s="3"/>
      <c r="N116" s="3"/>
      <c r="O116" s="69"/>
    </row>
    <row r="117" spans="2:15" s="6" customFormat="1" ht="21" customHeight="1" thickBot="1" x14ac:dyDescent="0.3">
      <c r="B117" s="228" t="s">
        <v>321</v>
      </c>
      <c r="C117" s="229"/>
      <c r="D117" s="229"/>
      <c r="E117" s="230"/>
      <c r="F117" s="23"/>
      <c r="G117" s="19" t="s">
        <v>88</v>
      </c>
      <c r="H117" s="22"/>
      <c r="I117" s="22"/>
      <c r="J117" s="22"/>
      <c r="K117" s="22"/>
      <c r="L117" s="22"/>
      <c r="M117" s="3"/>
      <c r="N117" s="3"/>
      <c r="O117" s="69"/>
    </row>
    <row r="118" spans="2:15" s="6" customFormat="1" ht="36" customHeight="1" x14ac:dyDescent="0.25">
      <c r="B118" s="231"/>
      <c r="C118" s="231"/>
      <c r="D118" s="231"/>
      <c r="E118" s="231"/>
      <c r="F118" s="23"/>
      <c r="G118" s="121"/>
      <c r="H118" s="22"/>
      <c r="I118" s="22"/>
      <c r="J118" s="22"/>
      <c r="K118" s="22"/>
      <c r="L118" s="22"/>
      <c r="M118" s="3"/>
      <c r="N118" s="3"/>
      <c r="O118" s="69"/>
    </row>
    <row r="119" spans="2:15" s="6" customFormat="1" ht="36" customHeight="1" x14ac:dyDescent="0.25">
      <c r="B119" s="189"/>
      <c r="C119" s="189"/>
      <c r="D119" s="189"/>
      <c r="E119" s="189"/>
      <c r="F119" s="23"/>
      <c r="G119" s="122"/>
      <c r="H119" s="22"/>
      <c r="I119" s="22"/>
      <c r="J119" s="22"/>
      <c r="K119" s="22"/>
      <c r="L119" s="22"/>
      <c r="M119" s="3"/>
      <c r="N119" s="3"/>
      <c r="O119" s="69"/>
    </row>
    <row r="120" spans="2:15" s="6" customFormat="1" ht="36" customHeight="1" x14ac:dyDescent="0.25">
      <c r="B120" s="189"/>
      <c r="C120" s="189"/>
      <c r="D120" s="189"/>
      <c r="E120" s="189"/>
      <c r="F120" s="23"/>
      <c r="G120" s="122"/>
      <c r="H120" s="22"/>
      <c r="I120" s="22"/>
      <c r="J120" s="22"/>
      <c r="K120" s="22"/>
      <c r="L120" s="22"/>
      <c r="M120" s="3"/>
      <c r="N120" s="3"/>
      <c r="O120" s="69"/>
    </row>
    <row r="121" spans="2:15" s="6" customFormat="1" ht="36" customHeight="1" x14ac:dyDescent="0.25">
      <c r="B121" s="189"/>
      <c r="C121" s="189"/>
      <c r="D121" s="189"/>
      <c r="E121" s="189"/>
      <c r="F121" s="23"/>
      <c r="G121" s="122"/>
      <c r="H121" s="22"/>
      <c r="I121" s="22"/>
      <c r="J121" s="22"/>
      <c r="K121" s="22"/>
      <c r="L121" s="22"/>
      <c r="M121" s="3"/>
      <c r="N121" s="3"/>
      <c r="O121" s="69"/>
    </row>
    <row r="122" spans="2:15" s="6" customFormat="1" ht="21" customHeight="1" x14ac:dyDescent="0.25">
      <c r="B122" s="2"/>
      <c r="C122" s="2"/>
      <c r="D122" s="2"/>
      <c r="E122" s="2"/>
      <c r="F122" s="23"/>
      <c r="G122" s="23"/>
      <c r="H122" s="22"/>
      <c r="I122" s="22"/>
      <c r="J122" s="22"/>
      <c r="K122" s="22"/>
      <c r="L122" s="22"/>
      <c r="M122" s="3"/>
      <c r="N122" s="3"/>
      <c r="O122" s="69"/>
    </row>
    <row r="123" spans="2:15" s="6" customFormat="1" ht="21" customHeight="1" x14ac:dyDescent="0.25">
      <c r="B123" s="22"/>
      <c r="C123" s="23"/>
      <c r="D123" s="23"/>
      <c r="E123" s="23"/>
      <c r="F123" s="23"/>
      <c r="G123" s="23"/>
      <c r="H123" s="22"/>
      <c r="I123" s="22"/>
      <c r="J123" s="22"/>
      <c r="K123" s="22"/>
      <c r="L123" s="22"/>
      <c r="M123" s="3"/>
      <c r="N123" s="3"/>
      <c r="O123" s="69"/>
    </row>
    <row r="124" spans="2:15" s="6" customFormat="1" ht="21" customHeight="1" x14ac:dyDescent="0.25">
      <c r="B124" s="22"/>
      <c r="C124" s="23"/>
      <c r="D124" s="23"/>
      <c r="E124" s="23"/>
      <c r="F124" s="23"/>
      <c r="G124" s="23"/>
      <c r="H124" s="22"/>
      <c r="I124" s="22"/>
      <c r="J124" s="22"/>
      <c r="K124" s="22"/>
      <c r="L124" s="22"/>
      <c r="M124" s="3"/>
      <c r="N124" s="3"/>
      <c r="O124" s="69"/>
    </row>
    <row r="125" spans="2:15" s="6" customFormat="1" ht="21" customHeight="1" x14ac:dyDescent="0.25">
      <c r="B125" s="22"/>
      <c r="C125" s="23"/>
      <c r="D125" s="23"/>
      <c r="E125" s="23"/>
      <c r="F125" s="23"/>
      <c r="G125" s="23"/>
      <c r="H125" s="22"/>
      <c r="I125" s="22"/>
      <c r="J125" s="22"/>
      <c r="K125" s="22"/>
      <c r="L125" s="22"/>
      <c r="M125" s="3"/>
      <c r="N125" s="3"/>
      <c r="O125" s="69"/>
    </row>
    <row r="126" spans="2:15" s="6" customFormat="1" ht="21" customHeight="1" x14ac:dyDescent="0.25">
      <c r="B126" s="22"/>
      <c r="C126" s="23"/>
      <c r="D126" s="23"/>
      <c r="E126" s="23"/>
      <c r="F126" s="23"/>
      <c r="G126" s="23"/>
      <c r="H126" s="22"/>
      <c r="I126" s="22"/>
      <c r="J126" s="22"/>
      <c r="K126" s="22"/>
      <c r="L126" s="22"/>
      <c r="M126" s="3"/>
      <c r="N126" s="3"/>
      <c r="O126" s="69"/>
    </row>
    <row r="127" spans="2:15" s="6" customFormat="1" ht="21" customHeight="1" x14ac:dyDescent="0.25">
      <c r="B127" s="22"/>
      <c r="C127" s="23"/>
      <c r="D127" s="23"/>
      <c r="E127" s="23"/>
      <c r="F127" s="23"/>
      <c r="G127" s="23"/>
      <c r="H127" s="22"/>
      <c r="I127" s="22"/>
      <c r="J127" s="22"/>
      <c r="K127" s="22"/>
      <c r="L127" s="22"/>
      <c r="M127" s="3"/>
      <c r="N127" s="3"/>
      <c r="O127" s="69"/>
    </row>
  </sheetData>
  <sheetProtection algorithmName="SHA-512" hashValue="cdO8Q6qzlRCuNCmS2nF6We+UYWDLCBT6R2G2Y3Hoj3cbMYW6NmCaQzwTQX2j43skX96nabuMMo+JY7otB3QJyQ==" saltValue="y6lAC7TaRMlrLPP7bYymtQ==" spinCount="100000" sheet="1" objects="1" scenarios="1"/>
  <protectedRanges>
    <protectedRange sqref="H6:H7 H17:L21 H23:L31 H33:L41 H43:L48 H50:L57 H59:L62 H72:L78 H92:L98 H100:L103 G118:G121 I114 B111 B118:B121 H105:L108 H87:L90 H80:L85 H64:L70" name="Plage1"/>
  </protectedRanges>
  <mergeCells count="185">
    <mergeCell ref="F68:G68"/>
    <mergeCell ref="F69:G69"/>
    <mergeCell ref="F70:G70"/>
    <mergeCell ref="B106:B108"/>
    <mergeCell ref="C106:E108"/>
    <mergeCell ref="F106:G106"/>
    <mergeCell ref="F102:G102"/>
    <mergeCell ref="B92:B96"/>
    <mergeCell ref="C92:E96"/>
    <mergeCell ref="F93:G93"/>
    <mergeCell ref="F94:G94"/>
    <mergeCell ref="F95:G95"/>
    <mergeCell ref="F96:G96"/>
    <mergeCell ref="B97:B98"/>
    <mergeCell ref="C97:E98"/>
    <mergeCell ref="F97:G97"/>
    <mergeCell ref="F107:G107"/>
    <mergeCell ref="F108:G108"/>
    <mergeCell ref="B101:B103"/>
    <mergeCell ref="C101:E103"/>
    <mergeCell ref="F101:G101"/>
    <mergeCell ref="F103:G103"/>
    <mergeCell ref="C105:E105"/>
    <mergeCell ref="F105:G105"/>
    <mergeCell ref="C53:E53"/>
    <mergeCell ref="F53:G53"/>
    <mergeCell ref="C54:E54"/>
    <mergeCell ref="F54:G54"/>
    <mergeCell ref="B49:G49"/>
    <mergeCell ref="B55:B57"/>
    <mergeCell ref="C55:E57"/>
    <mergeCell ref="F55:G55"/>
    <mergeCell ref="F56:G56"/>
    <mergeCell ref="F45:G45"/>
    <mergeCell ref="C46:E46"/>
    <mergeCell ref="F46:G46"/>
    <mergeCell ref="B42:G42"/>
    <mergeCell ref="C47:E47"/>
    <mergeCell ref="F47:G47"/>
    <mergeCell ref="B50:B52"/>
    <mergeCell ref="C50:E52"/>
    <mergeCell ref="F51:G51"/>
    <mergeCell ref="F52:G52"/>
    <mergeCell ref="G115:N115"/>
    <mergeCell ref="B117:E117"/>
    <mergeCell ref="B118:E118"/>
    <mergeCell ref="B119:E119"/>
    <mergeCell ref="B120:E120"/>
    <mergeCell ref="B121:E121"/>
    <mergeCell ref="B110:E110"/>
    <mergeCell ref="I110:L110"/>
    <mergeCell ref="B111:E114"/>
    <mergeCell ref="I112:J112"/>
    <mergeCell ref="L112:L114"/>
    <mergeCell ref="I114:J114"/>
    <mergeCell ref="B104:G104"/>
    <mergeCell ref="C100:E100"/>
    <mergeCell ref="F100:G100"/>
    <mergeCell ref="F83:G83"/>
    <mergeCell ref="F84:G84"/>
    <mergeCell ref="F85:G85"/>
    <mergeCell ref="B91:G91"/>
    <mergeCell ref="B99:G99"/>
    <mergeCell ref="C88:E88"/>
    <mergeCell ref="C89:E89"/>
    <mergeCell ref="C90:E90"/>
    <mergeCell ref="B81:B83"/>
    <mergeCell ref="C81:E83"/>
    <mergeCell ref="C84:E84"/>
    <mergeCell ref="C85:E85"/>
    <mergeCell ref="C87:E87"/>
    <mergeCell ref="F92:G92"/>
    <mergeCell ref="F98:G98"/>
    <mergeCell ref="B86:G86"/>
    <mergeCell ref="F87:G87"/>
    <mergeCell ref="F88:G88"/>
    <mergeCell ref="F89:G89"/>
    <mergeCell ref="F90:G90"/>
    <mergeCell ref="F80:G80"/>
    <mergeCell ref="F81:G81"/>
    <mergeCell ref="F82:G82"/>
    <mergeCell ref="C80:E80"/>
    <mergeCell ref="C75:E75"/>
    <mergeCell ref="F75:G75"/>
    <mergeCell ref="C76:E76"/>
    <mergeCell ref="B71:G71"/>
    <mergeCell ref="B79:G79"/>
    <mergeCell ref="B77:B78"/>
    <mergeCell ref="C77:E78"/>
    <mergeCell ref="C72:E74"/>
    <mergeCell ref="F72:G72"/>
    <mergeCell ref="F73:G73"/>
    <mergeCell ref="F74:G74"/>
    <mergeCell ref="F59:G59"/>
    <mergeCell ref="F60:G60"/>
    <mergeCell ref="F61:G61"/>
    <mergeCell ref="F62:G62"/>
    <mergeCell ref="F64:G64"/>
    <mergeCell ref="F76:G76"/>
    <mergeCell ref="F77:G77"/>
    <mergeCell ref="F78:G78"/>
    <mergeCell ref="B72:B74"/>
    <mergeCell ref="B59:B60"/>
    <mergeCell ref="C59:E60"/>
    <mergeCell ref="B61:B62"/>
    <mergeCell ref="C61:E62"/>
    <mergeCell ref="B63:G63"/>
    <mergeCell ref="B64:B65"/>
    <mergeCell ref="C64:E65"/>
    <mergeCell ref="F65:G65"/>
    <mergeCell ref="C66:E66"/>
    <mergeCell ref="F66:G66"/>
    <mergeCell ref="B67:B68"/>
    <mergeCell ref="C67:E68"/>
    <mergeCell ref="B69:B70"/>
    <mergeCell ref="C69:E70"/>
    <mergeCell ref="F67:G67"/>
    <mergeCell ref="B58:G58"/>
    <mergeCell ref="C33:E33"/>
    <mergeCell ref="F33:G33"/>
    <mergeCell ref="F34:G34"/>
    <mergeCell ref="F41:G41"/>
    <mergeCell ref="F50:G50"/>
    <mergeCell ref="F57:G57"/>
    <mergeCell ref="F43:G43"/>
    <mergeCell ref="F44:G44"/>
    <mergeCell ref="C48:E48"/>
    <mergeCell ref="F48:G48"/>
    <mergeCell ref="B34:B39"/>
    <mergeCell ref="C34:E39"/>
    <mergeCell ref="F35:G35"/>
    <mergeCell ref="F36:G36"/>
    <mergeCell ref="F37:G37"/>
    <mergeCell ref="F38:G38"/>
    <mergeCell ref="F39:G39"/>
    <mergeCell ref="B40:B41"/>
    <mergeCell ref="C40:E41"/>
    <mergeCell ref="F40:G40"/>
    <mergeCell ref="C43:E43"/>
    <mergeCell ref="C44:E44"/>
    <mergeCell ref="C45:E45"/>
    <mergeCell ref="B22:G22"/>
    <mergeCell ref="B32:G32"/>
    <mergeCell ref="F13:G15"/>
    <mergeCell ref="B17:B18"/>
    <mergeCell ref="C17:E18"/>
    <mergeCell ref="F18:G18"/>
    <mergeCell ref="B19:B21"/>
    <mergeCell ref="C19:E21"/>
    <mergeCell ref="F19:G19"/>
    <mergeCell ref="F20:G20"/>
    <mergeCell ref="F21:G21"/>
    <mergeCell ref="B23:B30"/>
    <mergeCell ref="C23:E30"/>
    <mergeCell ref="F25:G25"/>
    <mergeCell ref="F26:G26"/>
    <mergeCell ref="F27:G27"/>
    <mergeCell ref="F28:G28"/>
    <mergeCell ref="F29:G29"/>
    <mergeCell ref="F30:G30"/>
    <mergeCell ref="F23:G23"/>
    <mergeCell ref="F24:G24"/>
    <mergeCell ref="C31:E31"/>
    <mergeCell ref="F31:G31"/>
    <mergeCell ref="H13:L13"/>
    <mergeCell ref="M13:N15"/>
    <mergeCell ref="F17:G17"/>
    <mergeCell ref="D9:E9"/>
    <mergeCell ref="B10:C10"/>
    <mergeCell ref="D10:E10"/>
    <mergeCell ref="B11:C11"/>
    <mergeCell ref="D11:E11"/>
    <mergeCell ref="B13:E15"/>
    <mergeCell ref="B16:G16"/>
    <mergeCell ref="D4:N4"/>
    <mergeCell ref="D2:N2"/>
    <mergeCell ref="B6:E6"/>
    <mergeCell ref="H6:N6"/>
    <mergeCell ref="B7:C7"/>
    <mergeCell ref="D7:E7"/>
    <mergeCell ref="G7:G11"/>
    <mergeCell ref="H7:N11"/>
    <mergeCell ref="B8:C8"/>
    <mergeCell ref="D8:E8"/>
    <mergeCell ref="B9:C9"/>
  </mergeCells>
  <conditionalFormatting sqref="M80:M85 M17:M21 M50:M57 M105:M108">
    <cfRule type="containsText" dxfId="42" priority="46" operator="containsText" text="&lt;">
      <formula>NOT(ISERROR(SEARCH("&lt;",M17)))</formula>
    </cfRule>
  </conditionalFormatting>
  <conditionalFormatting sqref="I110:L110">
    <cfRule type="cellIs" dxfId="41" priority="44" operator="greaterThan">
      <formula>0.5</formula>
    </cfRule>
    <cfRule type="cellIs" dxfId="40" priority="45" operator="lessThan">
      <formula>0.5</formula>
    </cfRule>
  </conditionalFormatting>
  <conditionalFormatting sqref="I112:J112">
    <cfRule type="cellIs" dxfId="39" priority="43" operator="equal">
      <formula>"!"</formula>
    </cfRule>
  </conditionalFormatting>
  <conditionalFormatting sqref="M23:M31">
    <cfRule type="containsText" dxfId="38" priority="42" operator="containsText" text="&lt;">
      <formula>NOT(ISERROR(SEARCH("&lt;",M23)))</formula>
    </cfRule>
  </conditionalFormatting>
  <conditionalFormatting sqref="M43:M48">
    <cfRule type="containsText" dxfId="37" priority="41" operator="containsText" text="&lt;">
      <formula>NOT(ISERROR(SEARCH("&lt;",M43)))</formula>
    </cfRule>
  </conditionalFormatting>
  <conditionalFormatting sqref="M33:M41">
    <cfRule type="containsText" dxfId="36" priority="40" operator="containsText" text="&lt;">
      <formula>NOT(ISERROR(SEARCH("&lt;",M33)))</formula>
    </cfRule>
  </conditionalFormatting>
  <conditionalFormatting sqref="M92:M98">
    <cfRule type="containsText" dxfId="35" priority="35" operator="containsText" text="&lt;">
      <formula>NOT(ISERROR(SEARCH("&lt;",M92)))</formula>
    </cfRule>
  </conditionalFormatting>
  <conditionalFormatting sqref="M72:M78">
    <cfRule type="containsText" dxfId="34" priority="33" operator="containsText" text="&lt;">
      <formula>NOT(ISERROR(SEARCH("&lt;",M72)))</formula>
    </cfRule>
  </conditionalFormatting>
  <conditionalFormatting sqref="M59:M62 M64:M70">
    <cfRule type="containsText" dxfId="33" priority="29" operator="containsText" text="&lt;">
      <formula>NOT(ISERROR(SEARCH("&lt;",M59)))</formula>
    </cfRule>
  </conditionalFormatting>
  <conditionalFormatting sqref="M100:M103">
    <cfRule type="containsText" dxfId="32" priority="17" operator="containsText" text="&lt;">
      <formula>NOT(ISERROR(SEARCH("&lt;",M100)))</formula>
    </cfRule>
  </conditionalFormatting>
  <conditionalFormatting sqref="H104 H99 H91 H79 H71 H58 H49 H42 H32 H22 H16">
    <cfRule type="containsText" dxfId="31" priority="11" operator="containsText" text="?">
      <formula>NOT(ISERROR(SEARCH("?",H16)))</formula>
    </cfRule>
  </conditionalFormatting>
  <conditionalFormatting sqref="H86">
    <cfRule type="containsText" dxfId="30" priority="3" operator="containsText" text="?">
      <formula>NOT(ISERROR(SEARCH("?",H86)))</formula>
    </cfRule>
  </conditionalFormatting>
  <conditionalFormatting sqref="M87:M90">
    <cfRule type="containsText" dxfId="29" priority="2" operator="containsText" text="&lt;">
      <formula>NOT(ISERROR(SEARCH("&lt;",M87)))</formula>
    </cfRule>
  </conditionalFormatting>
  <conditionalFormatting sqref="H63">
    <cfRule type="containsText" dxfId="28" priority="1" operator="containsText" text="?">
      <formula>NOT(ISERROR(SEARCH("?",H63)))</formula>
    </cfRule>
  </conditionalFormatting>
  <pageMargins left="0.59055118110236227" right="0.59055118110236227" top="0.59055118110236227" bottom="0.59055118110236227" header="0.31496062992125984" footer="0.31496062992125984"/>
  <pageSetup paperSize="9" scale="51" orientation="portrait" r:id="rId1"/>
  <ignoredErrors>
    <ignoredError sqref="O108 P10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U127"/>
  <sheetViews>
    <sheetView zoomScaleNormal="100" workbookViewId="0">
      <selection activeCell="F5" sqref="F5"/>
    </sheetView>
  </sheetViews>
  <sheetFormatPr baseColWidth="10" defaultRowHeight="21" customHeight="1" x14ac:dyDescent="0.25"/>
  <cols>
    <col min="1" max="1" width="3.7109375" style="2" customWidth="1"/>
    <col min="2" max="2" width="10.140625" style="2" customWidth="1"/>
    <col min="3" max="3" width="10.28515625" style="2" customWidth="1"/>
    <col min="4" max="4" width="14.7109375" style="2" customWidth="1"/>
    <col min="5" max="5" width="25.7109375" style="2" customWidth="1"/>
    <col min="6" max="6" width="13.7109375" style="2" customWidth="1"/>
    <col min="7" max="7" width="37.7109375" style="2" customWidth="1"/>
    <col min="8" max="12" width="10.7109375" style="2" customWidth="1"/>
    <col min="13" max="13" width="4.7109375" style="2" customWidth="1"/>
    <col min="14" max="14" width="5.7109375" style="2" customWidth="1"/>
    <col min="15" max="15" width="4.7109375" style="68" hidden="1" customWidth="1"/>
    <col min="16" max="21" width="12.5703125" style="104" hidden="1" customWidth="1"/>
    <col min="22" max="16384" width="11.42578125" style="2"/>
  </cols>
  <sheetData>
    <row r="1" spans="2:21" ht="16.5" customHeight="1" thickBot="1" x14ac:dyDescent="0.3"/>
    <row r="2" spans="2:21" ht="42" customHeight="1" thickBot="1" x14ac:dyDescent="0.3">
      <c r="D2" s="225" t="s">
        <v>120</v>
      </c>
      <c r="E2" s="226"/>
      <c r="F2" s="226"/>
      <c r="G2" s="226"/>
      <c r="H2" s="226"/>
      <c r="I2" s="226"/>
      <c r="J2" s="226"/>
      <c r="K2" s="226"/>
      <c r="L2" s="226"/>
      <c r="M2" s="226"/>
      <c r="N2" s="227"/>
    </row>
    <row r="3" spans="2:21" ht="20.100000000000001" customHeight="1" thickBot="1" x14ac:dyDescent="0.3"/>
    <row r="4" spans="2:21" ht="42" customHeight="1" thickBot="1" x14ac:dyDescent="0.3">
      <c r="D4" s="299" t="s">
        <v>325</v>
      </c>
      <c r="E4" s="300"/>
      <c r="F4" s="300"/>
      <c r="G4" s="300"/>
      <c r="H4" s="300"/>
      <c r="I4" s="300"/>
      <c r="J4" s="300"/>
      <c r="K4" s="300"/>
      <c r="L4" s="300"/>
      <c r="M4" s="300"/>
      <c r="N4" s="301"/>
    </row>
    <row r="5" spans="2:21" ht="21" customHeight="1" x14ac:dyDescent="0.25">
      <c r="N5" s="21"/>
    </row>
    <row r="6" spans="2:21" ht="21" customHeight="1" x14ac:dyDescent="0.25">
      <c r="B6" s="136" t="s">
        <v>58</v>
      </c>
      <c r="C6" s="136"/>
      <c r="D6" s="136"/>
      <c r="E6" s="136"/>
      <c r="F6" s="3"/>
      <c r="G6" s="8" t="s">
        <v>70</v>
      </c>
      <c r="H6" s="235"/>
      <c r="I6" s="235"/>
      <c r="J6" s="235"/>
      <c r="K6" s="235"/>
      <c r="L6" s="235"/>
      <c r="M6" s="235"/>
      <c r="N6" s="235"/>
    </row>
    <row r="7" spans="2:21" ht="21" customHeight="1" x14ac:dyDescent="0.25">
      <c r="B7" s="146" t="s">
        <v>47</v>
      </c>
      <c r="C7" s="147"/>
      <c r="D7" s="164" t="str">
        <f>IF(COUNTBLANK(Evaluation!F8)=0,Evaluation!F8,"")</f>
        <v>ACAD1</v>
      </c>
      <c r="E7" s="165"/>
      <c r="F7" s="4"/>
      <c r="G7" s="232" t="s">
        <v>84</v>
      </c>
      <c r="H7" s="236"/>
      <c r="I7" s="236"/>
      <c r="J7" s="236"/>
      <c r="K7" s="236"/>
      <c r="L7" s="236"/>
      <c r="M7" s="236"/>
      <c r="N7" s="236"/>
    </row>
    <row r="8" spans="2:21" ht="21" customHeight="1" x14ac:dyDescent="0.25">
      <c r="B8" s="144" t="s">
        <v>43</v>
      </c>
      <c r="C8" s="145"/>
      <c r="D8" s="164" t="str">
        <f>IF(COUNTBLANK(Evaluation!F9)=0,Evaluation!F9,"")</f>
        <v>ÉTAB1</v>
      </c>
      <c r="E8" s="165"/>
      <c r="F8" s="4"/>
      <c r="G8" s="233"/>
      <c r="H8" s="236"/>
      <c r="I8" s="236"/>
      <c r="J8" s="236"/>
      <c r="K8" s="236"/>
      <c r="L8" s="236"/>
      <c r="M8" s="236"/>
      <c r="N8" s="236"/>
    </row>
    <row r="9" spans="2:21" ht="21" customHeight="1" x14ac:dyDescent="0.25">
      <c r="B9" s="144" t="s">
        <v>44</v>
      </c>
      <c r="C9" s="145"/>
      <c r="D9" s="164" t="str">
        <f>IF(COUNTBLANK(Evaluation!F10)=0,Evaluation!F10,"")</f>
        <v>20..</v>
      </c>
      <c r="E9" s="165"/>
      <c r="F9" s="4"/>
      <c r="G9" s="233"/>
      <c r="H9" s="236"/>
      <c r="I9" s="236"/>
      <c r="J9" s="236"/>
      <c r="K9" s="236"/>
      <c r="L9" s="236"/>
      <c r="M9" s="236"/>
      <c r="N9" s="236"/>
    </row>
    <row r="10" spans="2:21" ht="21" customHeight="1" x14ac:dyDescent="0.25">
      <c r="B10" s="144" t="s">
        <v>45</v>
      </c>
      <c r="C10" s="145"/>
      <c r="D10" s="162" t="str">
        <f>IF(COUNTBLANK(Evaluation!F11)=0,Evaluation!F11,"")</f>
        <v>CANDIDAT1</v>
      </c>
      <c r="E10" s="163"/>
      <c r="F10" s="4"/>
      <c r="G10" s="233"/>
      <c r="H10" s="236"/>
      <c r="I10" s="236"/>
      <c r="J10" s="236"/>
      <c r="K10" s="236"/>
      <c r="L10" s="236"/>
      <c r="M10" s="236"/>
      <c r="N10" s="236"/>
    </row>
    <row r="11" spans="2:21" ht="21" customHeight="1" x14ac:dyDescent="0.25">
      <c r="B11" s="144" t="s">
        <v>46</v>
      </c>
      <c r="C11" s="145"/>
      <c r="D11" s="162" t="str">
        <f>IF(COUNTBLANK(Evaluation!F12)=0,Evaluation!F12,"")</f>
        <v>ÉLÈVE1</v>
      </c>
      <c r="E11" s="163"/>
      <c r="F11" s="4"/>
      <c r="G11" s="234"/>
      <c r="H11" s="236"/>
      <c r="I11" s="236"/>
      <c r="J11" s="236"/>
      <c r="K11" s="236"/>
      <c r="L11" s="236"/>
      <c r="M11" s="236"/>
      <c r="N11" s="236"/>
    </row>
    <row r="12" spans="2:21" ht="21" customHeight="1" thickBot="1" x14ac:dyDescent="0.3"/>
    <row r="13" spans="2:21" ht="28.5" customHeight="1" thickBot="1" x14ac:dyDescent="0.3">
      <c r="B13" s="264" t="s">
        <v>71</v>
      </c>
      <c r="C13" s="276"/>
      <c r="D13" s="276"/>
      <c r="E13" s="265"/>
      <c r="F13" s="264" t="s">
        <v>72</v>
      </c>
      <c r="G13" s="265"/>
      <c r="H13" s="285" t="s">
        <v>73</v>
      </c>
      <c r="I13" s="286"/>
      <c r="J13" s="286"/>
      <c r="K13" s="286"/>
      <c r="L13" s="287"/>
      <c r="M13" s="288" t="s">
        <v>90</v>
      </c>
      <c r="N13" s="289"/>
    </row>
    <row r="14" spans="2:21" ht="15.75" customHeight="1" x14ac:dyDescent="0.25">
      <c r="B14" s="294"/>
      <c r="C14" s="295"/>
      <c r="D14" s="295"/>
      <c r="E14" s="296"/>
      <c r="F14" s="294"/>
      <c r="G14" s="296"/>
      <c r="H14" s="13" t="s">
        <v>74</v>
      </c>
      <c r="I14" s="58">
        <v>0</v>
      </c>
      <c r="J14" s="25" t="s">
        <v>75</v>
      </c>
      <c r="K14" s="14" t="s">
        <v>76</v>
      </c>
      <c r="L14" s="15" t="s">
        <v>77</v>
      </c>
      <c r="M14" s="290"/>
      <c r="N14" s="291"/>
    </row>
    <row r="15" spans="2:21" ht="25.5" customHeight="1" thickBot="1" x14ac:dyDescent="0.3">
      <c r="B15" s="266"/>
      <c r="C15" s="277"/>
      <c r="D15" s="277"/>
      <c r="E15" s="267"/>
      <c r="F15" s="266"/>
      <c r="G15" s="267"/>
      <c r="H15" s="88" t="s">
        <v>116</v>
      </c>
      <c r="I15" s="12" t="s">
        <v>79</v>
      </c>
      <c r="J15" s="26" t="s">
        <v>80</v>
      </c>
      <c r="K15" s="11" t="s">
        <v>81</v>
      </c>
      <c r="L15" s="10" t="s">
        <v>82</v>
      </c>
      <c r="M15" s="292"/>
      <c r="N15" s="293"/>
      <c r="P15" s="59" t="s">
        <v>107</v>
      </c>
      <c r="Q15" s="60" t="s">
        <v>105</v>
      </c>
      <c r="R15" s="59" t="s">
        <v>94</v>
      </c>
      <c r="S15" s="59" t="s">
        <v>92</v>
      </c>
      <c r="T15" s="59" t="s">
        <v>93</v>
      </c>
      <c r="U15" s="59" t="s">
        <v>106</v>
      </c>
    </row>
    <row r="16" spans="2:21" ht="21" customHeight="1" thickBot="1" x14ac:dyDescent="0.3">
      <c r="B16" s="268" t="s">
        <v>136</v>
      </c>
      <c r="C16" s="269"/>
      <c r="D16" s="269"/>
      <c r="E16" s="269"/>
      <c r="F16" s="269"/>
      <c r="G16" s="269"/>
      <c r="H16" s="92" t="str">
        <f>IF((R17+R18+R19+R20+R21)/(P17+P18+P19+P20+P21)&lt;0.5,"?","")</f>
        <v/>
      </c>
      <c r="I16" s="101"/>
      <c r="J16" s="101"/>
      <c r="K16" s="101"/>
      <c r="L16" s="101"/>
      <c r="M16" s="53"/>
      <c r="N16" s="54">
        <f>P16</f>
        <v>0.05</v>
      </c>
      <c r="O16" s="67">
        <f>SUM(N17:N21)</f>
        <v>1</v>
      </c>
      <c r="P16" s="42">
        <f>SUM(P17:P21)/100</f>
        <v>0.05</v>
      </c>
      <c r="Q16" s="42"/>
      <c r="R16" s="5"/>
      <c r="S16" s="5"/>
      <c r="T16" s="40">
        <f>SUM(T17:T108)</f>
        <v>0</v>
      </c>
      <c r="U16" s="40">
        <f>SUM(U17:U108)</f>
        <v>20</v>
      </c>
    </row>
    <row r="17" spans="2:21" ht="24.95" customHeight="1" x14ac:dyDescent="0.25">
      <c r="B17" s="255" t="s">
        <v>22</v>
      </c>
      <c r="C17" s="241" t="s">
        <v>177</v>
      </c>
      <c r="D17" s="242"/>
      <c r="E17" s="243"/>
      <c r="F17" s="247" t="s">
        <v>179</v>
      </c>
      <c r="G17" s="248"/>
      <c r="H17" s="111"/>
      <c r="I17" s="115"/>
      <c r="J17" s="116"/>
      <c r="K17" s="116"/>
      <c r="L17" s="116"/>
      <c r="M17" s="20" t="str">
        <f>IF(COUNTBLANK(H17:L17)=4,"","&lt;")</f>
        <v>&lt;</v>
      </c>
      <c r="N17" s="62">
        <f>P17/O21</f>
        <v>0.25</v>
      </c>
      <c r="O17" s="71">
        <f>SUM(P17)</f>
        <v>1.25</v>
      </c>
      <c r="P17" s="32">
        <v>1.25</v>
      </c>
      <c r="Q17" s="40">
        <f>20*P16</f>
        <v>1</v>
      </c>
      <c r="R17" s="5">
        <f>IF(H17=0,P17,0)</f>
        <v>1.25</v>
      </c>
      <c r="S17" s="5">
        <f>IF(I17="x",0,IF(J17="x",1/3,IF(K17="x",2/3,IF(L17="x",1)))*R17)</f>
        <v>0</v>
      </c>
      <c r="T17" s="40">
        <f>IF(SUM(R17:R21)=0,0,SUM(S17:S21)/SUM(R17:R21)*Q17)</f>
        <v>0</v>
      </c>
      <c r="U17" s="40">
        <f>IF(SUM(R17:R21)=0,0,Q17)</f>
        <v>1</v>
      </c>
    </row>
    <row r="18" spans="2:21" ht="21" customHeight="1" x14ac:dyDescent="0.25">
      <c r="B18" s="257"/>
      <c r="C18" s="244"/>
      <c r="D18" s="245"/>
      <c r="E18" s="246"/>
      <c r="F18" s="247" t="s">
        <v>180</v>
      </c>
      <c r="G18" s="248"/>
      <c r="H18" s="114"/>
      <c r="I18" s="115"/>
      <c r="J18" s="116"/>
      <c r="K18" s="116"/>
      <c r="L18" s="116"/>
      <c r="M18" s="20" t="str">
        <f t="shared" ref="M18:M21" si="0">IF(COUNTBLANK(H18:L18)=4,"","&lt;")</f>
        <v>&lt;</v>
      </c>
      <c r="N18" s="62">
        <f>P18/O21</f>
        <v>0.25</v>
      </c>
      <c r="O18" s="71"/>
      <c r="P18" s="32">
        <v>1.25</v>
      </c>
      <c r="Q18" s="40"/>
      <c r="R18" s="5">
        <f t="shared" ref="R18:R21" si="1">IF(H18=0,P18,0)</f>
        <v>1.25</v>
      </c>
      <c r="S18" s="5">
        <f t="shared" ref="S18:S21" si="2">IF(I18="x",0,IF(J18="x",1/3,IF(K18="x",2/3,IF(L18="x",1)))*R18)</f>
        <v>0</v>
      </c>
      <c r="T18" s="40"/>
      <c r="U18" s="40"/>
    </row>
    <row r="19" spans="2:21" ht="21" customHeight="1" x14ac:dyDescent="0.25">
      <c r="B19" s="255" t="s">
        <v>176</v>
      </c>
      <c r="C19" s="241" t="s">
        <v>178</v>
      </c>
      <c r="D19" s="242"/>
      <c r="E19" s="243"/>
      <c r="F19" s="247" t="s">
        <v>181</v>
      </c>
      <c r="G19" s="248"/>
      <c r="H19" s="114"/>
      <c r="I19" s="115"/>
      <c r="J19" s="116"/>
      <c r="K19" s="116"/>
      <c r="L19" s="116"/>
      <c r="M19" s="20" t="str">
        <f t="shared" si="0"/>
        <v>&lt;</v>
      </c>
      <c r="N19" s="62">
        <f>P19/O21</f>
        <v>0.2</v>
      </c>
      <c r="O19" s="71"/>
      <c r="P19" s="32">
        <v>1</v>
      </c>
      <c r="Q19" s="40"/>
      <c r="R19" s="5">
        <f t="shared" si="1"/>
        <v>1</v>
      </c>
      <c r="S19" s="5">
        <f t="shared" si="2"/>
        <v>0</v>
      </c>
      <c r="T19" s="40"/>
      <c r="U19" s="40"/>
    </row>
    <row r="20" spans="2:21" ht="21" customHeight="1" x14ac:dyDescent="0.25">
      <c r="B20" s="256"/>
      <c r="C20" s="252"/>
      <c r="D20" s="253"/>
      <c r="E20" s="254"/>
      <c r="F20" s="247" t="s">
        <v>182</v>
      </c>
      <c r="G20" s="248"/>
      <c r="H20" s="114"/>
      <c r="I20" s="115"/>
      <c r="J20" s="116"/>
      <c r="K20" s="116"/>
      <c r="L20" s="116"/>
      <c r="M20" s="20" t="str">
        <f t="shared" si="0"/>
        <v>&lt;</v>
      </c>
      <c r="N20" s="62">
        <f>P20/O21</f>
        <v>0.15</v>
      </c>
      <c r="O20" s="71"/>
      <c r="P20" s="32">
        <v>0.75</v>
      </c>
      <c r="Q20" s="40"/>
      <c r="R20" s="5">
        <f t="shared" si="1"/>
        <v>0.75</v>
      </c>
      <c r="S20" s="5">
        <f t="shared" si="2"/>
        <v>0</v>
      </c>
      <c r="T20" s="40"/>
      <c r="U20" s="40"/>
    </row>
    <row r="21" spans="2:21" ht="21" customHeight="1" thickBot="1" x14ac:dyDescent="0.3">
      <c r="B21" s="257"/>
      <c r="C21" s="244"/>
      <c r="D21" s="245"/>
      <c r="E21" s="246"/>
      <c r="F21" s="247" t="s">
        <v>183</v>
      </c>
      <c r="G21" s="248"/>
      <c r="H21" s="117"/>
      <c r="I21" s="115"/>
      <c r="J21" s="116"/>
      <c r="K21" s="116"/>
      <c r="L21" s="116"/>
      <c r="M21" s="20" t="str">
        <f t="shared" si="0"/>
        <v>&lt;</v>
      </c>
      <c r="N21" s="62">
        <f>P21/O21</f>
        <v>0.15</v>
      </c>
      <c r="O21" s="71">
        <f>SUM(P17:P21)</f>
        <v>5</v>
      </c>
      <c r="P21" s="32">
        <v>0.75</v>
      </c>
      <c r="Q21" s="40"/>
      <c r="R21" s="5">
        <f t="shared" si="1"/>
        <v>0.75</v>
      </c>
      <c r="S21" s="5">
        <f t="shared" si="2"/>
        <v>0</v>
      </c>
      <c r="T21" s="40"/>
      <c r="U21" s="40"/>
    </row>
    <row r="22" spans="2:21" ht="21" customHeight="1" thickBot="1" x14ac:dyDescent="0.3">
      <c r="B22" s="249" t="s">
        <v>184</v>
      </c>
      <c r="C22" s="250"/>
      <c r="D22" s="250"/>
      <c r="E22" s="250"/>
      <c r="F22" s="250"/>
      <c r="G22" s="250"/>
      <c r="H22" s="124" t="str">
        <f>IF((R23+R24+R25+R26+R27+R28+R29+R30+R31)/(P23+P24+P25+P26+P27+P28+P29+P30+P31)&lt;0.5,"?","")</f>
        <v/>
      </c>
      <c r="I22" s="125"/>
      <c r="J22" s="125"/>
      <c r="K22" s="125"/>
      <c r="L22" s="125"/>
      <c r="M22" s="55"/>
      <c r="N22" s="56">
        <f>P22</f>
        <v>0.05</v>
      </c>
      <c r="O22" s="67">
        <f>SUM(N23:N31)</f>
        <v>1</v>
      </c>
      <c r="P22" s="42">
        <f>SUM(P23:P31)/100</f>
        <v>0.05</v>
      </c>
      <c r="Q22" s="42"/>
      <c r="R22" s="5"/>
      <c r="S22" s="5"/>
      <c r="T22" s="5"/>
      <c r="U22" s="5"/>
    </row>
    <row r="23" spans="2:21" ht="21" customHeight="1" x14ac:dyDescent="0.25">
      <c r="B23" s="255" t="s">
        <v>23</v>
      </c>
      <c r="C23" s="241" t="s">
        <v>186</v>
      </c>
      <c r="D23" s="242"/>
      <c r="E23" s="243"/>
      <c r="F23" s="247" t="s">
        <v>313</v>
      </c>
      <c r="G23" s="248"/>
      <c r="H23" s="111"/>
      <c r="I23" s="115"/>
      <c r="J23" s="116"/>
      <c r="K23" s="116"/>
      <c r="L23" s="116"/>
      <c r="M23" s="20" t="str">
        <f>IF(COUNTBLANK(H23:L23)=4,"","&lt;")</f>
        <v>&lt;</v>
      </c>
      <c r="N23" s="62">
        <f>P23/O31</f>
        <v>0.08</v>
      </c>
      <c r="O23" s="69"/>
      <c r="P23" s="32">
        <v>0.4</v>
      </c>
      <c r="Q23" s="40">
        <f>20*P22</f>
        <v>1</v>
      </c>
      <c r="R23" s="5">
        <f>IF(H23=0,P23,0)</f>
        <v>0.4</v>
      </c>
      <c r="S23" s="5">
        <f>IF(I23="x",0,IF(J23="x",1/3,IF(K23="x",2/3,IF(L23="x",1)))*R23)</f>
        <v>0</v>
      </c>
      <c r="T23" s="40">
        <f>IF(SUM(R23:R31)=0,0,SUM(S23:S31)/SUM(R23:R31)*Q23)</f>
        <v>0</v>
      </c>
      <c r="U23" s="40">
        <f>IF(SUM(R23:R31)=0,0,Q23)</f>
        <v>1</v>
      </c>
    </row>
    <row r="24" spans="2:21" ht="21" customHeight="1" x14ac:dyDescent="0.25">
      <c r="B24" s="256"/>
      <c r="C24" s="252"/>
      <c r="D24" s="253"/>
      <c r="E24" s="254"/>
      <c r="F24" s="247" t="s">
        <v>314</v>
      </c>
      <c r="G24" s="248"/>
      <c r="H24" s="114"/>
      <c r="I24" s="115"/>
      <c r="J24" s="116"/>
      <c r="K24" s="116"/>
      <c r="L24" s="116"/>
      <c r="M24" s="20" t="str">
        <f>IF(COUNTBLANK(H24:L24)=4,"","&lt;")</f>
        <v>&lt;</v>
      </c>
      <c r="N24" s="62">
        <f>P24/O31</f>
        <v>0.06</v>
      </c>
      <c r="O24" s="69"/>
      <c r="P24" s="32">
        <v>0.3</v>
      </c>
      <c r="Q24" s="5"/>
      <c r="R24" s="5">
        <f>IF(H24=0,P24,0)</f>
        <v>0.3</v>
      </c>
      <c r="S24" s="5">
        <f>IF(I24="x",0,IF(J24="x",1/3,IF(K24="x",2/3,IF(L24="x",1)))*R24)</f>
        <v>0</v>
      </c>
      <c r="T24" s="5"/>
      <c r="U24" s="5"/>
    </row>
    <row r="25" spans="2:21" ht="24.95" customHeight="1" x14ac:dyDescent="0.25">
      <c r="B25" s="256"/>
      <c r="C25" s="252"/>
      <c r="D25" s="253"/>
      <c r="E25" s="254"/>
      <c r="F25" s="247" t="s">
        <v>315</v>
      </c>
      <c r="G25" s="248"/>
      <c r="H25" s="126"/>
      <c r="I25" s="115"/>
      <c r="J25" s="116"/>
      <c r="K25" s="116"/>
      <c r="L25" s="116"/>
      <c r="M25" s="20" t="str">
        <f t="shared" ref="M25:M31" si="3">IF(COUNTBLANK(H25:L25)=4,"","&lt;")</f>
        <v>&lt;</v>
      </c>
      <c r="N25" s="62">
        <f>P25/O31</f>
        <v>0.06</v>
      </c>
      <c r="O25" s="69"/>
      <c r="P25" s="32">
        <v>0.3</v>
      </c>
      <c r="Q25" s="5"/>
      <c r="R25" s="5">
        <f t="shared" ref="R25:R31" si="4">IF(H25=0,P25,0)</f>
        <v>0.3</v>
      </c>
      <c r="S25" s="5">
        <f t="shared" ref="S25:S31" si="5">IF(I25="x",0,IF(J25="x",1/3,IF(K25="x",2/3,IF(L25="x",1)))*R25)</f>
        <v>0</v>
      </c>
      <c r="T25" s="5"/>
      <c r="U25" s="5"/>
    </row>
    <row r="26" spans="2:21" ht="24.95" customHeight="1" x14ac:dyDescent="0.25">
      <c r="B26" s="256"/>
      <c r="C26" s="252"/>
      <c r="D26" s="253"/>
      <c r="E26" s="254"/>
      <c r="F26" s="247" t="s">
        <v>316</v>
      </c>
      <c r="G26" s="248"/>
      <c r="H26" s="126"/>
      <c r="I26" s="115"/>
      <c r="J26" s="116"/>
      <c r="K26" s="116"/>
      <c r="L26" s="116"/>
      <c r="M26" s="20" t="str">
        <f t="shared" si="3"/>
        <v>&lt;</v>
      </c>
      <c r="N26" s="62">
        <f>P26/O31</f>
        <v>0.06</v>
      </c>
      <c r="O26" s="69"/>
      <c r="P26" s="32">
        <v>0.3</v>
      </c>
      <c r="Q26" s="5"/>
      <c r="R26" s="5">
        <f t="shared" si="4"/>
        <v>0.3</v>
      </c>
      <c r="S26" s="5">
        <f t="shared" si="5"/>
        <v>0</v>
      </c>
      <c r="T26" s="5"/>
      <c r="U26" s="5"/>
    </row>
    <row r="27" spans="2:21" ht="21" customHeight="1" x14ac:dyDescent="0.25">
      <c r="B27" s="256"/>
      <c r="C27" s="252"/>
      <c r="D27" s="253"/>
      <c r="E27" s="254"/>
      <c r="F27" s="247" t="s">
        <v>317</v>
      </c>
      <c r="G27" s="248"/>
      <c r="H27" s="126"/>
      <c r="I27" s="115"/>
      <c r="J27" s="116"/>
      <c r="K27" s="116"/>
      <c r="L27" s="116"/>
      <c r="M27" s="20" t="str">
        <f t="shared" si="3"/>
        <v>&lt;</v>
      </c>
      <c r="N27" s="62">
        <f>P27/O31</f>
        <v>0.06</v>
      </c>
      <c r="O27" s="69"/>
      <c r="P27" s="32">
        <v>0.3</v>
      </c>
      <c r="Q27" s="5"/>
      <c r="R27" s="5">
        <f t="shared" si="4"/>
        <v>0.3</v>
      </c>
      <c r="S27" s="5">
        <f t="shared" si="5"/>
        <v>0</v>
      </c>
      <c r="T27" s="5"/>
      <c r="U27" s="5"/>
    </row>
    <row r="28" spans="2:21" ht="21" customHeight="1" x14ac:dyDescent="0.25">
      <c r="B28" s="256"/>
      <c r="C28" s="252"/>
      <c r="D28" s="253"/>
      <c r="E28" s="254"/>
      <c r="F28" s="247" t="s">
        <v>318</v>
      </c>
      <c r="G28" s="248"/>
      <c r="H28" s="126"/>
      <c r="I28" s="115"/>
      <c r="J28" s="116"/>
      <c r="K28" s="116"/>
      <c r="L28" s="116"/>
      <c r="M28" s="20" t="str">
        <f t="shared" si="3"/>
        <v>&lt;</v>
      </c>
      <c r="N28" s="62">
        <f>P28/O31</f>
        <v>0.06</v>
      </c>
      <c r="O28" s="69"/>
      <c r="P28" s="32">
        <v>0.3</v>
      </c>
      <c r="Q28" s="5"/>
      <c r="R28" s="5">
        <f t="shared" si="4"/>
        <v>0.3</v>
      </c>
      <c r="S28" s="5">
        <f t="shared" si="5"/>
        <v>0</v>
      </c>
      <c r="T28" s="5"/>
      <c r="U28" s="5"/>
    </row>
    <row r="29" spans="2:21" ht="21" customHeight="1" x14ac:dyDescent="0.25">
      <c r="B29" s="256"/>
      <c r="C29" s="252"/>
      <c r="D29" s="253"/>
      <c r="E29" s="254"/>
      <c r="F29" s="247" t="s">
        <v>319</v>
      </c>
      <c r="G29" s="248"/>
      <c r="H29" s="126"/>
      <c r="I29" s="115"/>
      <c r="J29" s="116"/>
      <c r="K29" s="116"/>
      <c r="L29" s="116"/>
      <c r="M29" s="20" t="str">
        <f t="shared" si="3"/>
        <v>&lt;</v>
      </c>
      <c r="N29" s="62">
        <f>P29/O31</f>
        <v>0.06</v>
      </c>
      <c r="O29" s="69"/>
      <c r="P29" s="32">
        <v>0.3</v>
      </c>
      <c r="Q29" s="5"/>
      <c r="R29" s="5">
        <f t="shared" si="4"/>
        <v>0.3</v>
      </c>
      <c r="S29" s="5">
        <f t="shared" si="5"/>
        <v>0</v>
      </c>
      <c r="T29" s="5"/>
      <c r="U29" s="5"/>
    </row>
    <row r="30" spans="2:21" ht="21" customHeight="1" x14ac:dyDescent="0.25">
      <c r="B30" s="257"/>
      <c r="C30" s="244"/>
      <c r="D30" s="245"/>
      <c r="E30" s="246"/>
      <c r="F30" s="247" t="s">
        <v>320</v>
      </c>
      <c r="G30" s="248"/>
      <c r="H30" s="126"/>
      <c r="I30" s="115"/>
      <c r="J30" s="116"/>
      <c r="K30" s="116"/>
      <c r="L30" s="116"/>
      <c r="M30" s="20" t="str">
        <f t="shared" si="3"/>
        <v>&lt;</v>
      </c>
      <c r="N30" s="62">
        <f>P30/O31</f>
        <v>0.06</v>
      </c>
      <c r="O30" s="69"/>
      <c r="P30" s="32">
        <v>0.3</v>
      </c>
      <c r="Q30" s="5"/>
      <c r="R30" s="5">
        <f t="shared" si="4"/>
        <v>0.3</v>
      </c>
      <c r="S30" s="5">
        <f t="shared" si="5"/>
        <v>0</v>
      </c>
      <c r="T30" s="5"/>
      <c r="U30" s="5"/>
    </row>
    <row r="31" spans="2:21" ht="21" customHeight="1" thickBot="1" x14ac:dyDescent="0.3">
      <c r="B31" s="103" t="s">
        <v>24</v>
      </c>
      <c r="C31" s="258" t="s">
        <v>187</v>
      </c>
      <c r="D31" s="259"/>
      <c r="E31" s="260"/>
      <c r="F31" s="247" t="s">
        <v>248</v>
      </c>
      <c r="G31" s="248"/>
      <c r="H31" s="117"/>
      <c r="I31" s="115"/>
      <c r="J31" s="116"/>
      <c r="K31" s="116"/>
      <c r="L31" s="116"/>
      <c r="M31" s="20" t="str">
        <f t="shared" si="3"/>
        <v>&lt;</v>
      </c>
      <c r="N31" s="62">
        <f>P31/O31</f>
        <v>0.5</v>
      </c>
      <c r="O31" s="71">
        <f>SUM(P23:P31)</f>
        <v>5</v>
      </c>
      <c r="P31" s="32">
        <v>2.5</v>
      </c>
      <c r="Q31" s="5"/>
      <c r="R31" s="5">
        <f t="shared" si="4"/>
        <v>2.5</v>
      </c>
      <c r="S31" s="5">
        <f t="shared" si="5"/>
        <v>0</v>
      </c>
      <c r="T31" s="5"/>
      <c r="U31" s="5"/>
    </row>
    <row r="32" spans="2:21" ht="21" customHeight="1" thickBot="1" x14ac:dyDescent="0.3">
      <c r="B32" s="249" t="s">
        <v>25</v>
      </c>
      <c r="C32" s="250"/>
      <c r="D32" s="250"/>
      <c r="E32" s="250"/>
      <c r="F32" s="250"/>
      <c r="G32" s="250"/>
      <c r="H32" s="124" t="str">
        <f>IF((R33+R34++R35+R36+R37+R38+R39+R40+R41)/(P33+P34+P35+P36+P37+P38+P39+P40+P41)&lt;0.5,"?","")</f>
        <v/>
      </c>
      <c r="I32" s="125"/>
      <c r="J32" s="125"/>
      <c r="K32" s="125"/>
      <c r="L32" s="125"/>
      <c r="M32" s="55"/>
      <c r="N32" s="56">
        <f>P32</f>
        <v>0.05</v>
      </c>
      <c r="O32" s="67">
        <f>SUM(N33:N41)</f>
        <v>0.99999999999999978</v>
      </c>
      <c r="P32" s="42">
        <f>SUM(P33:P41)/100</f>
        <v>0.05</v>
      </c>
      <c r="Q32" s="42"/>
      <c r="R32" s="5"/>
      <c r="S32" s="5"/>
      <c r="T32" s="5"/>
      <c r="U32" s="5"/>
    </row>
    <row r="33" spans="2:21" ht="21" customHeight="1" x14ac:dyDescent="0.25">
      <c r="B33" s="103" t="s">
        <v>30</v>
      </c>
      <c r="C33" s="258" t="s">
        <v>26</v>
      </c>
      <c r="D33" s="259"/>
      <c r="E33" s="260"/>
      <c r="F33" s="247" t="s">
        <v>31</v>
      </c>
      <c r="G33" s="248"/>
      <c r="H33" s="111"/>
      <c r="I33" s="115"/>
      <c r="J33" s="116"/>
      <c r="K33" s="116"/>
      <c r="L33" s="116"/>
      <c r="M33" s="20" t="str">
        <f>IF(COUNTBLANK(H33:L33)=4,"","&lt;")</f>
        <v>&lt;</v>
      </c>
      <c r="N33" s="62">
        <f>P33/O41</f>
        <v>0.25</v>
      </c>
      <c r="O33" s="69"/>
      <c r="P33" s="32">
        <v>1.25</v>
      </c>
      <c r="Q33" s="40">
        <f>20*P32</f>
        <v>1</v>
      </c>
      <c r="R33" s="5">
        <f>IF(H33=0,P33,0)</f>
        <v>1.25</v>
      </c>
      <c r="S33" s="5">
        <f>IF(I33="x",0,IF(J33="x",1/3,IF(K33="x",2/3,IF(L33="x",1)))*R33)</f>
        <v>0</v>
      </c>
      <c r="T33" s="40">
        <f>IF(SUM(R33:R41)=0,0,SUM(S33:S41)/SUM(R33:R41)*Q33)</f>
        <v>0</v>
      </c>
      <c r="U33" s="40">
        <f>IF(SUM(R33:R41)=0,0,Q33)</f>
        <v>1</v>
      </c>
    </row>
    <row r="34" spans="2:21" ht="24.95" customHeight="1" x14ac:dyDescent="0.25">
      <c r="B34" s="255" t="s">
        <v>28</v>
      </c>
      <c r="C34" s="241" t="s">
        <v>27</v>
      </c>
      <c r="D34" s="242"/>
      <c r="E34" s="243"/>
      <c r="F34" s="247" t="s">
        <v>306</v>
      </c>
      <c r="G34" s="248"/>
      <c r="H34" s="114"/>
      <c r="I34" s="115"/>
      <c r="J34" s="116"/>
      <c r="K34" s="116"/>
      <c r="L34" s="116"/>
      <c r="M34" s="20" t="str">
        <f>IF(COUNTBLANK(H34:L34)=4,"","&lt;")</f>
        <v>&lt;</v>
      </c>
      <c r="N34" s="62">
        <f>P34/O41</f>
        <v>0.09</v>
      </c>
      <c r="O34" s="69"/>
      <c r="P34" s="32">
        <v>0.45</v>
      </c>
      <c r="Q34" s="5"/>
      <c r="R34" s="5">
        <f>IF(H34=0,P34,0)</f>
        <v>0.45</v>
      </c>
      <c r="S34" s="5">
        <f>IF(I34="x",0,IF(J34="x",1/3,IF(K34="x",2/3,IF(L34="x",1)))*R34)</f>
        <v>0</v>
      </c>
      <c r="T34" s="5"/>
      <c r="U34" s="5"/>
    </row>
    <row r="35" spans="2:21" ht="24.95" customHeight="1" x14ac:dyDescent="0.25">
      <c r="B35" s="256"/>
      <c r="C35" s="252"/>
      <c r="D35" s="253"/>
      <c r="E35" s="254"/>
      <c r="F35" s="247" t="s">
        <v>307</v>
      </c>
      <c r="G35" s="262"/>
      <c r="H35" s="126"/>
      <c r="I35" s="115"/>
      <c r="J35" s="116"/>
      <c r="K35" s="116"/>
      <c r="L35" s="116"/>
      <c r="M35" s="20" t="str">
        <f t="shared" ref="M35:M40" si="6">IF(COUNTBLANK(H35:L35)=4,"","&lt;")</f>
        <v>&lt;</v>
      </c>
      <c r="N35" s="62">
        <f>P35/O41</f>
        <v>0.09</v>
      </c>
      <c r="O35" s="69"/>
      <c r="P35" s="32">
        <v>0.45</v>
      </c>
      <c r="Q35" s="5"/>
      <c r="R35" s="5">
        <f t="shared" ref="R35:R40" si="7">IF(H35=0,P35,0)</f>
        <v>0.45</v>
      </c>
      <c r="S35" s="5">
        <f t="shared" ref="S35:S40" si="8">IF(I35="x",0,IF(J35="x",1/3,IF(K35="x",2/3,IF(L35="x",1)))*R35)</f>
        <v>0</v>
      </c>
      <c r="T35" s="5"/>
      <c r="U35" s="5"/>
    </row>
    <row r="36" spans="2:21" ht="24.95" customHeight="1" x14ac:dyDescent="0.25">
      <c r="B36" s="256"/>
      <c r="C36" s="252"/>
      <c r="D36" s="253"/>
      <c r="E36" s="254"/>
      <c r="F36" s="247" t="s">
        <v>308</v>
      </c>
      <c r="G36" s="262"/>
      <c r="H36" s="126"/>
      <c r="I36" s="115"/>
      <c r="J36" s="116"/>
      <c r="K36" s="116"/>
      <c r="L36" s="116"/>
      <c r="M36" s="20" t="str">
        <f t="shared" si="6"/>
        <v>&lt;</v>
      </c>
      <c r="N36" s="62">
        <f>P36/O41</f>
        <v>0.08</v>
      </c>
      <c r="O36" s="69"/>
      <c r="P36" s="32">
        <v>0.4</v>
      </c>
      <c r="Q36" s="5"/>
      <c r="R36" s="5">
        <f t="shared" si="7"/>
        <v>0.4</v>
      </c>
      <c r="S36" s="5">
        <f t="shared" si="8"/>
        <v>0</v>
      </c>
      <c r="T36" s="5"/>
      <c r="U36" s="5"/>
    </row>
    <row r="37" spans="2:21" ht="21" customHeight="1" x14ac:dyDescent="0.25">
      <c r="B37" s="256"/>
      <c r="C37" s="252"/>
      <c r="D37" s="253"/>
      <c r="E37" s="254"/>
      <c r="F37" s="247" t="s">
        <v>309</v>
      </c>
      <c r="G37" s="262"/>
      <c r="H37" s="126"/>
      <c r="I37" s="115"/>
      <c r="J37" s="116"/>
      <c r="K37" s="116"/>
      <c r="L37" s="116"/>
      <c r="M37" s="20" t="str">
        <f t="shared" si="6"/>
        <v>&lt;</v>
      </c>
      <c r="N37" s="62">
        <f>P37/O41</f>
        <v>0.08</v>
      </c>
      <c r="O37" s="69"/>
      <c r="P37" s="32">
        <v>0.4</v>
      </c>
      <c r="Q37" s="5"/>
      <c r="R37" s="5">
        <f t="shared" si="7"/>
        <v>0.4</v>
      </c>
      <c r="S37" s="5">
        <f t="shared" si="8"/>
        <v>0</v>
      </c>
      <c r="T37" s="5"/>
      <c r="U37" s="5"/>
    </row>
    <row r="38" spans="2:21" ht="21" customHeight="1" x14ac:dyDescent="0.25">
      <c r="B38" s="256"/>
      <c r="C38" s="252"/>
      <c r="D38" s="253"/>
      <c r="E38" s="254"/>
      <c r="F38" s="247" t="s">
        <v>310</v>
      </c>
      <c r="G38" s="262"/>
      <c r="H38" s="126"/>
      <c r="I38" s="115"/>
      <c r="J38" s="116"/>
      <c r="K38" s="116"/>
      <c r="L38" s="116"/>
      <c r="M38" s="20" t="str">
        <f t="shared" si="6"/>
        <v>&lt;</v>
      </c>
      <c r="N38" s="62">
        <f>P38/O41</f>
        <v>0.08</v>
      </c>
      <c r="O38" s="69"/>
      <c r="P38" s="32">
        <v>0.4</v>
      </c>
      <c r="Q38" s="5"/>
      <c r="R38" s="5">
        <f t="shared" si="7"/>
        <v>0.4</v>
      </c>
      <c r="S38" s="5">
        <f t="shared" si="8"/>
        <v>0</v>
      </c>
      <c r="T38" s="5"/>
      <c r="U38" s="5"/>
    </row>
    <row r="39" spans="2:21" ht="21" customHeight="1" x14ac:dyDescent="0.25">
      <c r="B39" s="257"/>
      <c r="C39" s="244"/>
      <c r="D39" s="245"/>
      <c r="E39" s="246"/>
      <c r="F39" s="247" t="s">
        <v>311</v>
      </c>
      <c r="G39" s="262"/>
      <c r="H39" s="126"/>
      <c r="I39" s="115"/>
      <c r="J39" s="116"/>
      <c r="K39" s="116"/>
      <c r="L39" s="116"/>
      <c r="M39" s="20" t="str">
        <f t="shared" si="6"/>
        <v>&lt;</v>
      </c>
      <c r="N39" s="62">
        <f>P39/O41</f>
        <v>0.08</v>
      </c>
      <c r="O39" s="69"/>
      <c r="P39" s="32">
        <v>0.4</v>
      </c>
      <c r="Q39" s="5"/>
      <c r="R39" s="5">
        <f t="shared" si="7"/>
        <v>0.4</v>
      </c>
      <c r="S39" s="5">
        <f t="shared" si="8"/>
        <v>0</v>
      </c>
      <c r="T39" s="5"/>
      <c r="U39" s="5"/>
    </row>
    <row r="40" spans="2:21" ht="21" customHeight="1" x14ac:dyDescent="0.25">
      <c r="B40" s="255" t="s">
        <v>29</v>
      </c>
      <c r="C40" s="241" t="s">
        <v>185</v>
      </c>
      <c r="D40" s="242"/>
      <c r="E40" s="243"/>
      <c r="F40" s="247" t="s">
        <v>249</v>
      </c>
      <c r="G40" s="262"/>
      <c r="H40" s="126"/>
      <c r="I40" s="115"/>
      <c r="J40" s="116"/>
      <c r="K40" s="116"/>
      <c r="L40" s="116"/>
      <c r="M40" s="20" t="str">
        <f t="shared" si="6"/>
        <v>&lt;</v>
      </c>
      <c r="N40" s="62">
        <f>P40/O41</f>
        <v>0.125</v>
      </c>
      <c r="O40" s="69"/>
      <c r="P40" s="32">
        <v>0.625</v>
      </c>
      <c r="Q40" s="5"/>
      <c r="R40" s="5">
        <f t="shared" si="7"/>
        <v>0.625</v>
      </c>
      <c r="S40" s="5">
        <f t="shared" si="8"/>
        <v>0</v>
      </c>
      <c r="T40" s="5"/>
      <c r="U40" s="5"/>
    </row>
    <row r="41" spans="2:21" ht="21" customHeight="1" thickBot="1" x14ac:dyDescent="0.3">
      <c r="B41" s="257"/>
      <c r="C41" s="244"/>
      <c r="D41" s="245"/>
      <c r="E41" s="246"/>
      <c r="F41" s="247" t="s">
        <v>250</v>
      </c>
      <c r="G41" s="248"/>
      <c r="H41" s="117"/>
      <c r="I41" s="115"/>
      <c r="J41" s="116"/>
      <c r="K41" s="116"/>
      <c r="L41" s="116"/>
      <c r="M41" s="20" t="str">
        <f>IF(COUNTBLANK(H41:L41)=4,"","&lt;")</f>
        <v>&lt;</v>
      </c>
      <c r="N41" s="62">
        <f>P41/O41</f>
        <v>0.125</v>
      </c>
      <c r="O41" s="71">
        <f>SUM(P33:P41)</f>
        <v>5</v>
      </c>
      <c r="P41" s="32">
        <v>0.625</v>
      </c>
      <c r="Q41" s="5"/>
      <c r="R41" s="5">
        <f>IF(H41=0,P41,0)</f>
        <v>0.625</v>
      </c>
      <c r="S41" s="5">
        <f>IF(I41="x",0,IF(J41="x",1/3,IF(K41="x",2/3,IF(L41="x",1)))*R41)</f>
        <v>0</v>
      </c>
      <c r="T41" s="5"/>
      <c r="U41" s="5"/>
    </row>
    <row r="42" spans="2:21" ht="21" customHeight="1" thickBot="1" x14ac:dyDescent="0.3">
      <c r="B42" s="249" t="s">
        <v>188</v>
      </c>
      <c r="C42" s="250"/>
      <c r="D42" s="250"/>
      <c r="E42" s="250"/>
      <c r="F42" s="250"/>
      <c r="G42" s="250"/>
      <c r="H42" s="124" t="str">
        <f>IF((R43+R44+R45+R46+R47+R48)/(P43+P44+P45+P46+P47+P48)&lt;0.5,"?","")</f>
        <v/>
      </c>
      <c r="I42" s="125"/>
      <c r="J42" s="125"/>
      <c r="K42" s="125"/>
      <c r="L42" s="125"/>
      <c r="M42" s="55"/>
      <c r="N42" s="56">
        <f>P42</f>
        <v>0.05</v>
      </c>
      <c r="O42" s="67">
        <f>SUM(N43:N48)</f>
        <v>1</v>
      </c>
      <c r="P42" s="42">
        <f>SUM(P43:P48)/100</f>
        <v>0.05</v>
      </c>
      <c r="Q42" s="42"/>
      <c r="R42" s="5"/>
      <c r="S42" s="5"/>
      <c r="T42" s="5"/>
      <c r="U42" s="5"/>
    </row>
    <row r="43" spans="2:21" ht="21" customHeight="1" x14ac:dyDescent="0.25">
      <c r="B43" s="103" t="s">
        <v>32</v>
      </c>
      <c r="C43" s="263" t="s">
        <v>213</v>
      </c>
      <c r="D43" s="263"/>
      <c r="E43" s="263"/>
      <c r="F43" s="247" t="s">
        <v>251</v>
      </c>
      <c r="G43" s="248"/>
      <c r="H43" s="111"/>
      <c r="I43" s="115"/>
      <c r="J43" s="116"/>
      <c r="K43" s="116"/>
      <c r="L43" s="116"/>
      <c r="M43" s="20" t="str">
        <f>IF(COUNTBLANK(H43:L43)=4,"","&lt;")</f>
        <v>&lt;</v>
      </c>
      <c r="N43" s="62">
        <f>P43/O48</f>
        <v>0.15</v>
      </c>
      <c r="O43" s="69"/>
      <c r="P43" s="32">
        <v>0.75</v>
      </c>
      <c r="Q43" s="40">
        <f>20*P42</f>
        <v>1</v>
      </c>
      <c r="R43" s="5">
        <f>IF(H43=0,P43,0)</f>
        <v>0.75</v>
      </c>
      <c r="S43" s="5">
        <f>IF(I43="x",0,IF(J43="x",1/3,IF(K43="x",2/3,IF(L43="x",1)))*R43)</f>
        <v>0</v>
      </c>
      <c r="T43" s="40">
        <f>IF(SUM(R43:R48)=0,0,SUM(S43:S48)/SUM(R43:R48)*Q43)</f>
        <v>0</v>
      </c>
      <c r="U43" s="40">
        <f>IF(SUM(R43:R48)=0,0,Q43)</f>
        <v>1</v>
      </c>
    </row>
    <row r="44" spans="2:21" ht="45" customHeight="1" x14ac:dyDescent="0.25">
      <c r="B44" s="103" t="s">
        <v>33</v>
      </c>
      <c r="C44" s="263" t="s">
        <v>214</v>
      </c>
      <c r="D44" s="263"/>
      <c r="E44" s="263"/>
      <c r="F44" s="247" t="s">
        <v>305</v>
      </c>
      <c r="G44" s="248"/>
      <c r="H44" s="114"/>
      <c r="I44" s="115"/>
      <c r="J44" s="116"/>
      <c r="K44" s="116"/>
      <c r="L44" s="116"/>
      <c r="M44" s="20" t="str">
        <f>IF(COUNTBLANK(H44:L44)=4,"","&lt;")</f>
        <v>&lt;</v>
      </c>
      <c r="N44" s="62">
        <f>P44/O48</f>
        <v>0.3</v>
      </c>
      <c r="O44" s="69"/>
      <c r="P44" s="32">
        <v>1.5</v>
      </c>
      <c r="Q44" s="5"/>
      <c r="R44" s="5">
        <f>IF(H44=0,P44,0)</f>
        <v>1.5</v>
      </c>
      <c r="S44" s="5">
        <f>IF(I44="x",0,IF(J44="x",1/3,IF(K44="x",2/3,IF(L44="x",1)))*R44)</f>
        <v>0</v>
      </c>
      <c r="T44" s="5"/>
      <c r="U44" s="5"/>
    </row>
    <row r="45" spans="2:21" ht="24.95" customHeight="1" x14ac:dyDescent="0.25">
      <c r="B45" s="103" t="s">
        <v>189</v>
      </c>
      <c r="C45" s="263" t="s">
        <v>215</v>
      </c>
      <c r="D45" s="263"/>
      <c r="E45" s="263"/>
      <c r="F45" s="247" t="s">
        <v>252</v>
      </c>
      <c r="G45" s="248"/>
      <c r="H45" s="126"/>
      <c r="I45" s="115"/>
      <c r="J45" s="116"/>
      <c r="K45" s="116"/>
      <c r="L45" s="116"/>
      <c r="M45" s="20" t="str">
        <f t="shared" ref="M45:M48" si="9">IF(COUNTBLANK(H45:L45)=4,"","&lt;")</f>
        <v>&lt;</v>
      </c>
      <c r="N45" s="62">
        <f>P45/O48</f>
        <v>0.1</v>
      </c>
      <c r="O45" s="69"/>
      <c r="P45" s="32">
        <v>0.5</v>
      </c>
      <c r="Q45" s="5"/>
      <c r="R45" s="5">
        <f t="shared" ref="R45:R48" si="10">IF(H45=0,P45,0)</f>
        <v>0.5</v>
      </c>
      <c r="S45" s="5">
        <f t="shared" ref="S45:S48" si="11">IF(I45="x",0,IF(J45="x",1/3,IF(K45="x",2/3,IF(L45="x",1)))*R45)</f>
        <v>0</v>
      </c>
      <c r="T45" s="5"/>
      <c r="U45" s="5"/>
    </row>
    <row r="46" spans="2:21" ht="35.1" customHeight="1" x14ac:dyDescent="0.25">
      <c r="B46" s="103" t="s">
        <v>190</v>
      </c>
      <c r="C46" s="263" t="s">
        <v>216</v>
      </c>
      <c r="D46" s="263"/>
      <c r="E46" s="263"/>
      <c r="F46" s="247" t="s">
        <v>304</v>
      </c>
      <c r="G46" s="248"/>
      <c r="H46" s="126"/>
      <c r="I46" s="115"/>
      <c r="J46" s="116"/>
      <c r="K46" s="116"/>
      <c r="L46" s="116"/>
      <c r="M46" s="20" t="str">
        <f t="shared" si="9"/>
        <v>&lt;</v>
      </c>
      <c r="N46" s="62">
        <f>P46/O48</f>
        <v>0.2</v>
      </c>
      <c r="O46" s="69"/>
      <c r="P46" s="32">
        <v>1</v>
      </c>
      <c r="Q46" s="5"/>
      <c r="R46" s="5">
        <f t="shared" si="10"/>
        <v>1</v>
      </c>
      <c r="S46" s="5">
        <f t="shared" si="11"/>
        <v>0</v>
      </c>
      <c r="T46" s="5"/>
      <c r="U46" s="5"/>
    </row>
    <row r="47" spans="2:21" ht="21" customHeight="1" x14ac:dyDescent="0.25">
      <c r="B47" s="103" t="s">
        <v>191</v>
      </c>
      <c r="C47" s="263" t="s">
        <v>217</v>
      </c>
      <c r="D47" s="263"/>
      <c r="E47" s="263"/>
      <c r="F47" s="247" t="s">
        <v>253</v>
      </c>
      <c r="G47" s="248"/>
      <c r="H47" s="126"/>
      <c r="I47" s="115"/>
      <c r="J47" s="116"/>
      <c r="K47" s="116"/>
      <c r="L47" s="116"/>
      <c r="M47" s="20" t="str">
        <f t="shared" si="9"/>
        <v>&lt;</v>
      </c>
      <c r="N47" s="62">
        <f>P47/O48</f>
        <v>0.15</v>
      </c>
      <c r="O47" s="69"/>
      <c r="P47" s="32">
        <v>0.75</v>
      </c>
      <c r="Q47" s="5"/>
      <c r="R47" s="5">
        <f t="shared" si="10"/>
        <v>0.75</v>
      </c>
      <c r="S47" s="5">
        <f t="shared" si="11"/>
        <v>0</v>
      </c>
      <c r="T47" s="5"/>
      <c r="U47" s="5"/>
    </row>
    <row r="48" spans="2:21" ht="65.099999999999994" customHeight="1" thickBot="1" x14ac:dyDescent="0.3">
      <c r="B48" s="103" t="s">
        <v>192</v>
      </c>
      <c r="C48" s="258" t="s">
        <v>218</v>
      </c>
      <c r="D48" s="259"/>
      <c r="E48" s="260"/>
      <c r="F48" s="247" t="s">
        <v>312</v>
      </c>
      <c r="G48" s="248"/>
      <c r="H48" s="117"/>
      <c r="I48" s="115"/>
      <c r="J48" s="116"/>
      <c r="K48" s="116"/>
      <c r="L48" s="116"/>
      <c r="M48" s="20" t="str">
        <f t="shared" si="9"/>
        <v>&lt;</v>
      </c>
      <c r="N48" s="62">
        <f>P48/O48</f>
        <v>0.1</v>
      </c>
      <c r="O48" s="71">
        <f>SUM(P43:P48)</f>
        <v>5</v>
      </c>
      <c r="P48" s="32">
        <v>0.5</v>
      </c>
      <c r="Q48" s="5"/>
      <c r="R48" s="5">
        <f t="shared" si="10"/>
        <v>0.5</v>
      </c>
      <c r="S48" s="5">
        <f t="shared" si="11"/>
        <v>0</v>
      </c>
      <c r="T48" s="5"/>
      <c r="U48" s="5"/>
    </row>
    <row r="49" spans="2:21" ht="21" customHeight="1" thickBot="1" x14ac:dyDescent="0.3">
      <c r="B49" s="249" t="s">
        <v>193</v>
      </c>
      <c r="C49" s="250"/>
      <c r="D49" s="250"/>
      <c r="E49" s="250"/>
      <c r="F49" s="250"/>
      <c r="G49" s="250"/>
      <c r="H49" s="124" t="str">
        <f>IF((R50+R51+R52+R53+R54+R55+R56+R57)/(P50+P51+P52+P53+P54+P55+P56+P57)&lt;0.5,"?","")</f>
        <v/>
      </c>
      <c r="I49" s="125"/>
      <c r="J49" s="125"/>
      <c r="K49" s="125"/>
      <c r="L49" s="125"/>
      <c r="M49" s="55"/>
      <c r="N49" s="56">
        <f>P49</f>
        <v>5.000000000000001E-2</v>
      </c>
      <c r="O49" s="67">
        <f>SUM(N50:N57)</f>
        <v>0.99999999999999967</v>
      </c>
      <c r="P49" s="42">
        <f>SUM(P50:P57)/100</f>
        <v>5.000000000000001E-2</v>
      </c>
      <c r="Q49" s="42"/>
      <c r="R49" s="5"/>
      <c r="S49" s="5"/>
      <c r="T49" s="5"/>
      <c r="U49" s="5"/>
    </row>
    <row r="50" spans="2:21" ht="21" customHeight="1" x14ac:dyDescent="0.25">
      <c r="B50" s="255" t="s">
        <v>35</v>
      </c>
      <c r="C50" s="241" t="s">
        <v>219</v>
      </c>
      <c r="D50" s="242"/>
      <c r="E50" s="243"/>
      <c r="F50" s="247" t="s">
        <v>254</v>
      </c>
      <c r="G50" s="248"/>
      <c r="H50" s="111"/>
      <c r="I50" s="115"/>
      <c r="J50" s="116"/>
      <c r="K50" s="116"/>
      <c r="L50" s="116"/>
      <c r="M50" s="20" t="str">
        <f>IF(COUNTBLANK(H50:L50)=4,"","&lt;")</f>
        <v>&lt;</v>
      </c>
      <c r="N50" s="62">
        <f>P50/O57</f>
        <v>8.9999999999999983E-2</v>
      </c>
      <c r="O50" s="69"/>
      <c r="P50" s="32">
        <v>0.45</v>
      </c>
      <c r="Q50" s="40">
        <f>20*P49</f>
        <v>1.0000000000000002</v>
      </c>
      <c r="R50" s="5">
        <f>IF(H50=0,P50,0)</f>
        <v>0.45</v>
      </c>
      <c r="S50" s="5">
        <f>IF(I50="x",0,IF(J50="x",1/3,IF(K50="x",2/3,IF(L50="x",1)))*R50)</f>
        <v>0</v>
      </c>
      <c r="T50" s="40">
        <f>IF(SUM(R50:R57)=0,0,SUM(S50:S57)/SUM(R50:R57)*Q50)</f>
        <v>0</v>
      </c>
      <c r="U50" s="40">
        <f>IF(SUM(R50:R57)=0,0,Q50)</f>
        <v>1.0000000000000002</v>
      </c>
    </row>
    <row r="51" spans="2:21" ht="21" customHeight="1" x14ac:dyDescent="0.25">
      <c r="B51" s="256"/>
      <c r="C51" s="252"/>
      <c r="D51" s="253"/>
      <c r="E51" s="254"/>
      <c r="F51" s="247" t="s">
        <v>255</v>
      </c>
      <c r="G51" s="248"/>
      <c r="H51" s="114"/>
      <c r="I51" s="115"/>
      <c r="J51" s="116"/>
      <c r="K51" s="116"/>
      <c r="L51" s="116"/>
      <c r="M51" s="20" t="str">
        <f t="shared" ref="M51:M56" si="12">IF(COUNTBLANK(H51:L51)=4,"","&lt;")</f>
        <v>&lt;</v>
      </c>
      <c r="N51" s="62">
        <f>P51/O57</f>
        <v>7.9999999999999988E-2</v>
      </c>
      <c r="O51" s="69"/>
      <c r="P51" s="32">
        <v>0.4</v>
      </c>
      <c r="Q51" s="40"/>
      <c r="R51" s="5">
        <f t="shared" ref="R51:R57" si="13">IF(H51=0,P51,0)</f>
        <v>0.4</v>
      </c>
      <c r="S51" s="5">
        <f t="shared" ref="S51:S57" si="14">IF(I51="x",0,IF(J51="x",1/3,IF(K51="x",2/3,IF(L51="x",1)))*R51)</f>
        <v>0</v>
      </c>
      <c r="T51" s="40"/>
      <c r="U51" s="40"/>
    </row>
    <row r="52" spans="2:21" ht="24.95" customHeight="1" x14ac:dyDescent="0.25">
      <c r="B52" s="257"/>
      <c r="C52" s="244"/>
      <c r="D52" s="245"/>
      <c r="E52" s="246"/>
      <c r="F52" s="247" t="s">
        <v>256</v>
      </c>
      <c r="G52" s="248"/>
      <c r="H52" s="114"/>
      <c r="I52" s="115"/>
      <c r="J52" s="116"/>
      <c r="K52" s="116"/>
      <c r="L52" s="116"/>
      <c r="M52" s="20" t="str">
        <f t="shared" si="12"/>
        <v>&lt;</v>
      </c>
      <c r="N52" s="62">
        <f>P52/O57</f>
        <v>7.9999999999999988E-2</v>
      </c>
      <c r="O52" s="69"/>
      <c r="P52" s="32">
        <v>0.4</v>
      </c>
      <c r="Q52" s="40"/>
      <c r="R52" s="5">
        <f t="shared" si="13"/>
        <v>0.4</v>
      </c>
      <c r="S52" s="5">
        <f t="shared" si="14"/>
        <v>0</v>
      </c>
      <c r="T52" s="40"/>
      <c r="U52" s="40"/>
    </row>
    <row r="53" spans="2:21" ht="24.95" customHeight="1" x14ac:dyDescent="0.25">
      <c r="B53" s="102" t="s">
        <v>36</v>
      </c>
      <c r="C53" s="258" t="s">
        <v>220</v>
      </c>
      <c r="D53" s="259"/>
      <c r="E53" s="260"/>
      <c r="F53" s="247" t="s">
        <v>257</v>
      </c>
      <c r="G53" s="248"/>
      <c r="H53" s="114"/>
      <c r="I53" s="115"/>
      <c r="J53" s="116"/>
      <c r="K53" s="116"/>
      <c r="L53" s="116"/>
      <c r="M53" s="20" t="str">
        <f t="shared" si="12"/>
        <v>&lt;</v>
      </c>
      <c r="N53" s="62">
        <f>P53/O57</f>
        <v>0.24999999999999994</v>
      </c>
      <c r="O53" s="69"/>
      <c r="P53" s="32">
        <v>1.25</v>
      </c>
      <c r="Q53" s="40"/>
      <c r="R53" s="5">
        <f t="shared" si="13"/>
        <v>1.25</v>
      </c>
      <c r="S53" s="5">
        <f t="shared" si="14"/>
        <v>0</v>
      </c>
      <c r="T53" s="40"/>
      <c r="U53" s="40"/>
    </row>
    <row r="54" spans="2:21" ht="35.1" customHeight="1" x14ac:dyDescent="0.25">
      <c r="B54" s="102" t="s">
        <v>195</v>
      </c>
      <c r="C54" s="258" t="s">
        <v>221</v>
      </c>
      <c r="D54" s="259"/>
      <c r="E54" s="260"/>
      <c r="F54" s="247" t="s">
        <v>258</v>
      </c>
      <c r="G54" s="248"/>
      <c r="H54" s="114"/>
      <c r="I54" s="115"/>
      <c r="J54" s="116"/>
      <c r="K54" s="116"/>
      <c r="L54" s="116"/>
      <c r="M54" s="20" t="str">
        <f t="shared" si="12"/>
        <v>&lt;</v>
      </c>
      <c r="N54" s="62">
        <f>P54/O57</f>
        <v>0.24999999999999994</v>
      </c>
      <c r="O54" s="69"/>
      <c r="P54" s="32">
        <v>1.25</v>
      </c>
      <c r="Q54" s="40"/>
      <c r="R54" s="5">
        <f t="shared" si="13"/>
        <v>1.25</v>
      </c>
      <c r="S54" s="5">
        <f t="shared" si="14"/>
        <v>0</v>
      </c>
      <c r="T54" s="40"/>
      <c r="U54" s="40"/>
    </row>
    <row r="55" spans="2:21" ht="24.95" customHeight="1" x14ac:dyDescent="0.25">
      <c r="B55" s="255" t="s">
        <v>196</v>
      </c>
      <c r="C55" s="241" t="s">
        <v>222</v>
      </c>
      <c r="D55" s="242"/>
      <c r="E55" s="243"/>
      <c r="F55" s="247" t="s">
        <v>259</v>
      </c>
      <c r="G55" s="248"/>
      <c r="H55" s="114"/>
      <c r="I55" s="115"/>
      <c r="J55" s="116"/>
      <c r="K55" s="116"/>
      <c r="L55" s="116"/>
      <c r="M55" s="20" t="str">
        <f t="shared" si="12"/>
        <v>&lt;</v>
      </c>
      <c r="N55" s="62">
        <f>P55/O57</f>
        <v>7.9999999999999988E-2</v>
      </c>
      <c r="O55" s="69"/>
      <c r="P55" s="32">
        <v>0.4</v>
      </c>
      <c r="Q55" s="40"/>
      <c r="R55" s="5">
        <f t="shared" si="13"/>
        <v>0.4</v>
      </c>
      <c r="S55" s="5">
        <f t="shared" si="14"/>
        <v>0</v>
      </c>
      <c r="T55" s="40"/>
      <c r="U55" s="40"/>
    </row>
    <row r="56" spans="2:21" ht="24.95" customHeight="1" x14ac:dyDescent="0.25">
      <c r="B56" s="256"/>
      <c r="C56" s="252"/>
      <c r="D56" s="253"/>
      <c r="E56" s="254"/>
      <c r="F56" s="247" t="s">
        <v>260</v>
      </c>
      <c r="G56" s="248"/>
      <c r="H56" s="114"/>
      <c r="I56" s="115"/>
      <c r="J56" s="116"/>
      <c r="K56" s="116"/>
      <c r="L56" s="116"/>
      <c r="M56" s="20" t="str">
        <f t="shared" si="12"/>
        <v>&lt;</v>
      </c>
      <c r="N56" s="62">
        <f>P56/O57</f>
        <v>7.9999999999999988E-2</v>
      </c>
      <c r="O56" s="69"/>
      <c r="P56" s="32">
        <v>0.4</v>
      </c>
      <c r="Q56" s="40"/>
      <c r="R56" s="5">
        <f t="shared" si="13"/>
        <v>0.4</v>
      </c>
      <c r="S56" s="5">
        <f t="shared" si="14"/>
        <v>0</v>
      </c>
      <c r="T56" s="40"/>
      <c r="U56" s="40"/>
    </row>
    <row r="57" spans="2:21" ht="21" customHeight="1" thickBot="1" x14ac:dyDescent="0.3">
      <c r="B57" s="257"/>
      <c r="C57" s="244"/>
      <c r="D57" s="245"/>
      <c r="E57" s="246"/>
      <c r="F57" s="247" t="s">
        <v>261</v>
      </c>
      <c r="G57" s="248"/>
      <c r="H57" s="117"/>
      <c r="I57" s="115"/>
      <c r="J57" s="116"/>
      <c r="K57" s="116"/>
      <c r="L57" s="116"/>
      <c r="M57" s="20" t="str">
        <f>IF(COUNTBLANK(H57:L57)=4,"","&lt;")</f>
        <v>&lt;</v>
      </c>
      <c r="N57" s="62">
        <f>P57/O57</f>
        <v>8.9999999999999983E-2</v>
      </c>
      <c r="O57" s="71">
        <f>SUM(P50:P57)</f>
        <v>5.0000000000000009</v>
      </c>
      <c r="P57" s="32">
        <v>0.45</v>
      </c>
      <c r="Q57" s="5"/>
      <c r="R57" s="5">
        <f t="shared" si="13"/>
        <v>0.45</v>
      </c>
      <c r="S57" s="5">
        <f t="shared" si="14"/>
        <v>0</v>
      </c>
      <c r="T57" s="5"/>
      <c r="U57" s="5"/>
    </row>
    <row r="58" spans="2:21" ht="21" customHeight="1" thickBot="1" x14ac:dyDescent="0.3">
      <c r="B58" s="249" t="s">
        <v>194</v>
      </c>
      <c r="C58" s="250"/>
      <c r="D58" s="250"/>
      <c r="E58" s="250"/>
      <c r="F58" s="250"/>
      <c r="G58" s="250"/>
      <c r="H58" s="124" t="str">
        <f>IF((R59+R60+R61+R62)/(P59+P60+P61+P62)&lt;0.5,"?","")</f>
        <v/>
      </c>
      <c r="I58" s="125"/>
      <c r="J58" s="125"/>
      <c r="K58" s="125"/>
      <c r="L58" s="125"/>
      <c r="M58" s="55"/>
      <c r="N58" s="56">
        <f>P58</f>
        <v>0.05</v>
      </c>
      <c r="O58" s="67">
        <f>SUM(N59:N62)</f>
        <v>1</v>
      </c>
      <c r="P58" s="42">
        <f>SUM(P59:P62)/100</f>
        <v>0.05</v>
      </c>
      <c r="Q58" s="42"/>
      <c r="R58" s="5"/>
      <c r="S58" s="5"/>
      <c r="T58" s="5"/>
      <c r="U58" s="5"/>
    </row>
    <row r="59" spans="2:21" ht="21" customHeight="1" x14ac:dyDescent="0.25">
      <c r="B59" s="255" t="s">
        <v>102</v>
      </c>
      <c r="C59" s="241" t="s">
        <v>223</v>
      </c>
      <c r="D59" s="242"/>
      <c r="E59" s="243"/>
      <c r="F59" s="247" t="s">
        <v>262</v>
      </c>
      <c r="G59" s="248"/>
      <c r="H59" s="111"/>
      <c r="I59" s="115"/>
      <c r="J59" s="116"/>
      <c r="K59" s="116"/>
      <c r="L59" s="116"/>
      <c r="M59" s="20" t="str">
        <f>IF(COUNTBLANK(H59:L59)=4,"","&lt;")</f>
        <v>&lt;</v>
      </c>
      <c r="N59" s="62">
        <f>P59/O62</f>
        <v>0.25</v>
      </c>
      <c r="O59" s="69"/>
      <c r="P59" s="32">
        <v>1.25</v>
      </c>
      <c r="Q59" s="40">
        <f>20*P58</f>
        <v>1</v>
      </c>
      <c r="R59" s="5">
        <f t="shared" ref="R59:R70" si="15">IF(H59=0,P59,0)</f>
        <v>1.25</v>
      </c>
      <c r="S59" s="5">
        <f t="shared" ref="S59:S70" si="16">IF(I59="x",0,IF(J59="x",1/3,IF(K59="x",2/3,IF(L59="x",1)))*R59)</f>
        <v>0</v>
      </c>
      <c r="T59" s="40">
        <f>IF(SUM(R59:R62)=0,0,SUM(S59:S62)/SUM(R59:R62)*Q59)</f>
        <v>0</v>
      </c>
      <c r="U59" s="40">
        <f>IF(SUM(R59:R62)=0,0,Q59)</f>
        <v>1</v>
      </c>
    </row>
    <row r="60" spans="2:21" ht="21" customHeight="1" x14ac:dyDescent="0.25">
      <c r="B60" s="257"/>
      <c r="C60" s="244"/>
      <c r="D60" s="245"/>
      <c r="E60" s="246"/>
      <c r="F60" s="247" t="s">
        <v>263</v>
      </c>
      <c r="G60" s="248"/>
      <c r="H60" s="114"/>
      <c r="I60" s="115"/>
      <c r="J60" s="116"/>
      <c r="K60" s="116"/>
      <c r="L60" s="116"/>
      <c r="M60" s="20" t="str">
        <f t="shared" ref="M60:M70" si="17">IF(COUNTBLANK(H60:L60)=4,"","&lt;")</f>
        <v>&lt;</v>
      </c>
      <c r="N60" s="62">
        <f>P60/O62</f>
        <v>0.25</v>
      </c>
      <c r="O60" s="69"/>
      <c r="P60" s="32">
        <v>1.25</v>
      </c>
      <c r="Q60" s="5"/>
      <c r="R60" s="5">
        <f t="shared" si="15"/>
        <v>1.25</v>
      </c>
      <c r="S60" s="5">
        <f t="shared" si="16"/>
        <v>0</v>
      </c>
      <c r="T60" s="5"/>
      <c r="U60" s="5"/>
    </row>
    <row r="61" spans="2:21" ht="21" customHeight="1" x14ac:dyDescent="0.25">
      <c r="B61" s="255" t="s">
        <v>103</v>
      </c>
      <c r="C61" s="241" t="s">
        <v>34</v>
      </c>
      <c r="D61" s="242"/>
      <c r="E61" s="243"/>
      <c r="F61" s="247" t="s">
        <v>264</v>
      </c>
      <c r="G61" s="248"/>
      <c r="H61" s="114"/>
      <c r="I61" s="115"/>
      <c r="J61" s="116"/>
      <c r="K61" s="116"/>
      <c r="L61" s="116"/>
      <c r="M61" s="20" t="str">
        <f t="shared" si="17"/>
        <v>&lt;</v>
      </c>
      <c r="N61" s="62">
        <f>P61/O62</f>
        <v>0.25</v>
      </c>
      <c r="O61" s="69"/>
      <c r="P61" s="32">
        <v>1.25</v>
      </c>
      <c r="Q61" s="5"/>
      <c r="R61" s="5">
        <f t="shared" si="15"/>
        <v>1.25</v>
      </c>
      <c r="S61" s="5">
        <f t="shared" si="16"/>
        <v>0</v>
      </c>
      <c r="T61" s="5"/>
      <c r="U61" s="5"/>
    </row>
    <row r="62" spans="2:21" ht="21" customHeight="1" thickBot="1" x14ac:dyDescent="0.3">
      <c r="B62" s="257"/>
      <c r="C62" s="244"/>
      <c r="D62" s="245"/>
      <c r="E62" s="246"/>
      <c r="F62" s="247" t="s">
        <v>265</v>
      </c>
      <c r="G62" s="248"/>
      <c r="H62" s="117"/>
      <c r="I62" s="115"/>
      <c r="J62" s="116"/>
      <c r="K62" s="116"/>
      <c r="L62" s="116"/>
      <c r="M62" s="20" t="str">
        <f t="shared" si="17"/>
        <v>&lt;</v>
      </c>
      <c r="N62" s="62">
        <f>P62/O62</f>
        <v>0.25</v>
      </c>
      <c r="O62" s="71">
        <f>SUM(P59:P62)</f>
        <v>5</v>
      </c>
      <c r="P62" s="32">
        <v>1.25</v>
      </c>
      <c r="Q62" s="5"/>
      <c r="R62" s="5">
        <f t="shared" si="15"/>
        <v>1.25</v>
      </c>
      <c r="S62" s="5">
        <f t="shared" si="16"/>
        <v>0</v>
      </c>
      <c r="T62" s="5"/>
      <c r="U62" s="5"/>
    </row>
    <row r="63" spans="2:21" ht="21" customHeight="1" thickBot="1" x14ac:dyDescent="0.3">
      <c r="B63" s="249" t="s">
        <v>197</v>
      </c>
      <c r="C63" s="250"/>
      <c r="D63" s="250"/>
      <c r="E63" s="250"/>
      <c r="F63" s="250"/>
      <c r="G63" s="250"/>
      <c r="H63" s="124" t="str">
        <f>IF((R64+R65+R66+R67+R68+R69+R70)/(P64+P65+P66+P67+P68+P69+P70)&lt;0.5,"?","")</f>
        <v/>
      </c>
      <c r="I63" s="125"/>
      <c r="J63" s="125"/>
      <c r="K63" s="125"/>
      <c r="L63" s="125"/>
      <c r="M63" s="55"/>
      <c r="N63" s="56">
        <f>P63</f>
        <v>0.1</v>
      </c>
      <c r="O63" s="67">
        <f>SUM(N64:N70)</f>
        <v>1</v>
      </c>
      <c r="P63" s="42">
        <f>SUM(P64:P70)/100</f>
        <v>0.1</v>
      </c>
      <c r="Q63" s="5"/>
      <c r="R63" s="5"/>
      <c r="S63" s="5"/>
      <c r="T63" s="5"/>
      <c r="U63" s="5"/>
    </row>
    <row r="64" spans="2:21" ht="21" customHeight="1" x14ac:dyDescent="0.25">
      <c r="B64" s="255" t="s">
        <v>100</v>
      </c>
      <c r="C64" s="263" t="s">
        <v>224</v>
      </c>
      <c r="D64" s="263"/>
      <c r="E64" s="263"/>
      <c r="F64" s="247" t="s">
        <v>266</v>
      </c>
      <c r="G64" s="248"/>
      <c r="H64" s="111"/>
      <c r="I64" s="115"/>
      <c r="J64" s="116"/>
      <c r="K64" s="116"/>
      <c r="L64" s="116"/>
      <c r="M64" s="20" t="str">
        <f t="shared" si="17"/>
        <v>&lt;</v>
      </c>
      <c r="N64" s="62">
        <f>P64/O70</f>
        <v>0.05</v>
      </c>
      <c r="O64" s="69"/>
      <c r="P64" s="32">
        <v>0.5</v>
      </c>
      <c r="Q64" s="40">
        <f>20*P63</f>
        <v>2</v>
      </c>
      <c r="R64" s="5">
        <f t="shared" ref="R64:R66" si="18">IF(H64=0,P64,0)</f>
        <v>0.5</v>
      </c>
      <c r="S64" s="5">
        <f t="shared" ref="S64:S66" si="19">IF(I64="x",0,IF(J64="x",1/3,IF(K64="x",2/3,IF(L64="x",1)))*R64)</f>
        <v>0</v>
      </c>
      <c r="T64" s="40">
        <f>IF(SUM(R64:R70)=0,0,SUM(S64:S70)/SUM(R64:R70)*Q64)</f>
        <v>0</v>
      </c>
      <c r="U64" s="40">
        <f>IF(SUM(R64:R70)=0,0,Q64)</f>
        <v>2</v>
      </c>
    </row>
    <row r="65" spans="2:21" ht="21" customHeight="1" x14ac:dyDescent="0.25">
      <c r="B65" s="256"/>
      <c r="C65" s="263"/>
      <c r="D65" s="263"/>
      <c r="E65" s="263"/>
      <c r="F65" s="247" t="s">
        <v>267</v>
      </c>
      <c r="G65" s="248"/>
      <c r="H65" s="114"/>
      <c r="I65" s="115"/>
      <c r="J65" s="116"/>
      <c r="K65" s="116"/>
      <c r="L65" s="116"/>
      <c r="M65" s="20" t="str">
        <f t="shared" si="17"/>
        <v>&lt;</v>
      </c>
      <c r="N65" s="62">
        <f>P65/O70</f>
        <v>0.05</v>
      </c>
      <c r="O65" s="69"/>
      <c r="P65" s="32">
        <v>0.5</v>
      </c>
      <c r="Q65" s="5"/>
      <c r="R65" s="5">
        <f t="shared" si="18"/>
        <v>0.5</v>
      </c>
      <c r="S65" s="5">
        <f t="shared" si="19"/>
        <v>0</v>
      </c>
      <c r="T65" s="5"/>
      <c r="U65" s="5"/>
    </row>
    <row r="66" spans="2:21" ht="24.95" customHeight="1" x14ac:dyDescent="0.25">
      <c r="B66" s="102" t="s">
        <v>101</v>
      </c>
      <c r="C66" s="258" t="s">
        <v>227</v>
      </c>
      <c r="D66" s="259"/>
      <c r="E66" s="260"/>
      <c r="F66" s="247" t="s">
        <v>268</v>
      </c>
      <c r="G66" s="248"/>
      <c r="H66" s="114"/>
      <c r="I66" s="115"/>
      <c r="J66" s="116"/>
      <c r="K66" s="116"/>
      <c r="L66" s="116"/>
      <c r="M66" s="20" t="str">
        <f t="shared" si="17"/>
        <v>&lt;</v>
      </c>
      <c r="N66" s="62">
        <f>P66/O70</f>
        <v>0.3</v>
      </c>
      <c r="O66" s="69"/>
      <c r="P66" s="32">
        <v>3</v>
      </c>
      <c r="Q66" s="5"/>
      <c r="R66" s="5">
        <f t="shared" si="18"/>
        <v>3</v>
      </c>
      <c r="S66" s="5">
        <f t="shared" si="19"/>
        <v>0</v>
      </c>
      <c r="T66" s="5"/>
      <c r="U66" s="5"/>
    </row>
    <row r="67" spans="2:21" ht="24.95" customHeight="1" x14ac:dyDescent="0.25">
      <c r="B67" s="240" t="s">
        <v>225</v>
      </c>
      <c r="C67" s="241" t="s">
        <v>228</v>
      </c>
      <c r="D67" s="242"/>
      <c r="E67" s="243"/>
      <c r="F67" s="247" t="s">
        <v>269</v>
      </c>
      <c r="G67" s="248"/>
      <c r="H67" s="114"/>
      <c r="I67" s="115"/>
      <c r="J67" s="116"/>
      <c r="K67" s="116"/>
      <c r="L67" s="116"/>
      <c r="M67" s="20" t="str">
        <f t="shared" si="17"/>
        <v>&lt;</v>
      </c>
      <c r="N67" s="62">
        <f>P67/O70</f>
        <v>0.15</v>
      </c>
      <c r="O67" s="69"/>
      <c r="P67" s="32">
        <v>1.5</v>
      </c>
      <c r="Q67" s="5"/>
      <c r="R67" s="5">
        <f t="shared" si="15"/>
        <v>1.5</v>
      </c>
      <c r="S67" s="5">
        <f t="shared" si="16"/>
        <v>0</v>
      </c>
      <c r="T67" s="5"/>
      <c r="U67" s="5"/>
    </row>
    <row r="68" spans="2:21" ht="21" customHeight="1" x14ac:dyDescent="0.25">
      <c r="B68" s="240"/>
      <c r="C68" s="244"/>
      <c r="D68" s="245"/>
      <c r="E68" s="246"/>
      <c r="F68" s="247" t="s">
        <v>270</v>
      </c>
      <c r="G68" s="248"/>
      <c r="H68" s="114"/>
      <c r="I68" s="115"/>
      <c r="J68" s="116"/>
      <c r="K68" s="116"/>
      <c r="L68" s="116"/>
      <c r="M68" s="20" t="str">
        <f t="shared" si="17"/>
        <v>&lt;</v>
      </c>
      <c r="N68" s="62">
        <f>P68/O70</f>
        <v>0.15</v>
      </c>
      <c r="O68" s="69"/>
      <c r="P68" s="32">
        <v>1.5</v>
      </c>
      <c r="Q68" s="5"/>
      <c r="R68" s="5">
        <f t="shared" si="15"/>
        <v>1.5</v>
      </c>
      <c r="S68" s="5">
        <f t="shared" si="16"/>
        <v>0</v>
      </c>
      <c r="T68" s="5"/>
      <c r="U68" s="5"/>
    </row>
    <row r="69" spans="2:21" ht="21" customHeight="1" x14ac:dyDescent="0.25">
      <c r="B69" s="255" t="s">
        <v>226</v>
      </c>
      <c r="C69" s="241" t="s">
        <v>229</v>
      </c>
      <c r="D69" s="242"/>
      <c r="E69" s="243"/>
      <c r="F69" s="247" t="s">
        <v>271</v>
      </c>
      <c r="G69" s="248"/>
      <c r="H69" s="114"/>
      <c r="I69" s="115"/>
      <c r="J69" s="116"/>
      <c r="K69" s="116"/>
      <c r="L69" s="116"/>
      <c r="M69" s="20" t="str">
        <f t="shared" si="17"/>
        <v>&lt;</v>
      </c>
      <c r="N69" s="62">
        <f>P69/O70</f>
        <v>0.15</v>
      </c>
      <c r="O69" s="69"/>
      <c r="P69" s="32">
        <v>1.5</v>
      </c>
      <c r="Q69" s="5"/>
      <c r="R69" s="5">
        <f t="shared" si="15"/>
        <v>1.5</v>
      </c>
      <c r="S69" s="5">
        <f t="shared" si="16"/>
        <v>0</v>
      </c>
      <c r="T69" s="5"/>
      <c r="U69" s="5"/>
    </row>
    <row r="70" spans="2:21" ht="24.95" customHeight="1" thickBot="1" x14ac:dyDescent="0.3">
      <c r="B70" s="257"/>
      <c r="C70" s="244"/>
      <c r="D70" s="245"/>
      <c r="E70" s="246"/>
      <c r="F70" s="247" t="s">
        <v>272</v>
      </c>
      <c r="G70" s="248"/>
      <c r="H70" s="117"/>
      <c r="I70" s="115"/>
      <c r="J70" s="116"/>
      <c r="K70" s="116"/>
      <c r="L70" s="116"/>
      <c r="M70" s="20" t="str">
        <f t="shared" si="17"/>
        <v>&lt;</v>
      </c>
      <c r="N70" s="62">
        <f>P70/O70</f>
        <v>0.15</v>
      </c>
      <c r="O70" s="71">
        <f>SUM(P64:P70)</f>
        <v>10</v>
      </c>
      <c r="P70" s="32">
        <v>1.5</v>
      </c>
      <c r="Q70" s="5"/>
      <c r="R70" s="5">
        <f t="shared" si="15"/>
        <v>1.5</v>
      </c>
      <c r="S70" s="5">
        <f t="shared" si="16"/>
        <v>0</v>
      </c>
      <c r="T70" s="5"/>
      <c r="U70" s="5"/>
    </row>
    <row r="71" spans="2:21" ht="21" customHeight="1" thickBot="1" x14ac:dyDescent="0.3">
      <c r="B71" s="249" t="s">
        <v>198</v>
      </c>
      <c r="C71" s="250"/>
      <c r="D71" s="250"/>
      <c r="E71" s="250"/>
      <c r="F71" s="250"/>
      <c r="G71" s="250"/>
      <c r="H71" s="124" t="str">
        <f>IF((R72+R73+R74+R75+R76+R77+R78)/(P72+P73+P74+P75+P76+P77+P78)&lt;0.5,"?","")</f>
        <v/>
      </c>
      <c r="I71" s="125"/>
      <c r="J71" s="125"/>
      <c r="K71" s="125"/>
      <c r="L71" s="125"/>
      <c r="M71" s="55"/>
      <c r="N71" s="56">
        <f>P71</f>
        <v>0.15</v>
      </c>
      <c r="O71" s="67">
        <f>SUM(N72:N78)</f>
        <v>1</v>
      </c>
      <c r="P71" s="42">
        <f>SUM(P72:P78)/100</f>
        <v>0.15</v>
      </c>
      <c r="Q71" s="42"/>
      <c r="R71" s="5"/>
      <c r="S71" s="5"/>
      <c r="T71" s="5"/>
      <c r="U71" s="5"/>
    </row>
    <row r="72" spans="2:21" ht="21" customHeight="1" x14ac:dyDescent="0.25">
      <c r="B72" s="240" t="s">
        <v>199</v>
      </c>
      <c r="C72" s="242" t="s">
        <v>209</v>
      </c>
      <c r="D72" s="242"/>
      <c r="E72" s="243"/>
      <c r="F72" s="247" t="s">
        <v>273</v>
      </c>
      <c r="G72" s="248"/>
      <c r="H72" s="111"/>
      <c r="I72" s="115"/>
      <c r="J72" s="116"/>
      <c r="K72" s="116"/>
      <c r="L72" s="116"/>
      <c r="M72" s="20" t="str">
        <f t="shared" ref="M72:M78" si="20">IF(COUNTBLANK(H72:L72)=4,"","&lt;")</f>
        <v>&lt;</v>
      </c>
      <c r="N72" s="62">
        <f>P72/O78</f>
        <v>9.0000000000000011E-2</v>
      </c>
      <c r="O72" s="69"/>
      <c r="P72" s="32">
        <v>1.35</v>
      </c>
      <c r="Q72" s="40">
        <f>20*P71</f>
        <v>3</v>
      </c>
      <c r="R72" s="5">
        <f t="shared" ref="R72:R78" si="21">IF(H72=0,P72,0)</f>
        <v>1.35</v>
      </c>
      <c r="S72" s="5">
        <f t="shared" ref="S72:S78" si="22">IF(I72="x",0,IF(J72="x",1/3,IF(K72="x",2/3,IF(L72="x",1)))*R72)</f>
        <v>0</v>
      </c>
      <c r="T72" s="40">
        <f>IF(SUM(R72:R78)=0,0,SUM(S72:S78)/SUM(R72:R78)*Q72)</f>
        <v>0</v>
      </c>
      <c r="U72" s="40">
        <f>IF(SUM(R72:R78)=0,0,Q72)</f>
        <v>3</v>
      </c>
    </row>
    <row r="73" spans="2:21" ht="24.95" customHeight="1" x14ac:dyDescent="0.25">
      <c r="B73" s="240"/>
      <c r="C73" s="253"/>
      <c r="D73" s="253"/>
      <c r="E73" s="254"/>
      <c r="F73" s="247" t="s">
        <v>274</v>
      </c>
      <c r="G73" s="248"/>
      <c r="H73" s="114"/>
      <c r="I73" s="115"/>
      <c r="J73" s="116"/>
      <c r="K73" s="116"/>
      <c r="L73" s="116"/>
      <c r="M73" s="20" t="str">
        <f t="shared" si="20"/>
        <v>&lt;</v>
      </c>
      <c r="N73" s="62">
        <f>P73/O78</f>
        <v>0.08</v>
      </c>
      <c r="O73" s="69"/>
      <c r="P73" s="32">
        <v>1.2</v>
      </c>
      <c r="Q73" s="5"/>
      <c r="R73" s="5">
        <f t="shared" si="21"/>
        <v>1.2</v>
      </c>
      <c r="S73" s="5">
        <f t="shared" si="22"/>
        <v>0</v>
      </c>
      <c r="T73" s="5"/>
      <c r="U73" s="5"/>
    </row>
    <row r="74" spans="2:21" ht="21" customHeight="1" x14ac:dyDescent="0.25">
      <c r="B74" s="240"/>
      <c r="C74" s="245"/>
      <c r="D74" s="245"/>
      <c r="E74" s="246"/>
      <c r="F74" s="247" t="s">
        <v>275</v>
      </c>
      <c r="G74" s="248"/>
      <c r="H74" s="114"/>
      <c r="I74" s="115"/>
      <c r="J74" s="116"/>
      <c r="K74" s="116"/>
      <c r="L74" s="116"/>
      <c r="M74" s="20" t="str">
        <f t="shared" si="20"/>
        <v>&lt;</v>
      </c>
      <c r="N74" s="62">
        <f>P74/O78</f>
        <v>0.08</v>
      </c>
      <c r="O74" s="69"/>
      <c r="P74" s="32">
        <v>1.2</v>
      </c>
      <c r="Q74" s="5"/>
      <c r="R74" s="5">
        <f t="shared" si="21"/>
        <v>1.2</v>
      </c>
      <c r="S74" s="5">
        <f t="shared" si="22"/>
        <v>0</v>
      </c>
      <c r="T74" s="5"/>
      <c r="U74" s="5"/>
    </row>
    <row r="75" spans="2:21" ht="24.95" customHeight="1" x14ac:dyDescent="0.25">
      <c r="B75" s="103" t="s">
        <v>200</v>
      </c>
      <c r="C75" s="241" t="s">
        <v>210</v>
      </c>
      <c r="D75" s="242"/>
      <c r="E75" s="243"/>
      <c r="F75" s="247" t="s">
        <v>277</v>
      </c>
      <c r="G75" s="248"/>
      <c r="H75" s="114"/>
      <c r="I75" s="115"/>
      <c r="J75" s="116"/>
      <c r="K75" s="116"/>
      <c r="L75" s="116"/>
      <c r="M75" s="20" t="str">
        <f t="shared" si="20"/>
        <v>&lt;</v>
      </c>
      <c r="N75" s="62">
        <f>P75/O78</f>
        <v>0.25</v>
      </c>
      <c r="O75" s="69"/>
      <c r="P75" s="32">
        <v>3.75</v>
      </c>
      <c r="Q75" s="5"/>
      <c r="R75" s="5">
        <f t="shared" si="21"/>
        <v>3.75</v>
      </c>
      <c r="S75" s="5">
        <f t="shared" si="22"/>
        <v>0</v>
      </c>
      <c r="T75" s="5"/>
      <c r="U75" s="5"/>
    </row>
    <row r="76" spans="2:21" ht="24.95" customHeight="1" x14ac:dyDescent="0.25">
      <c r="B76" s="103" t="s">
        <v>201</v>
      </c>
      <c r="C76" s="241" t="s">
        <v>211</v>
      </c>
      <c r="D76" s="242"/>
      <c r="E76" s="243"/>
      <c r="F76" s="247" t="s">
        <v>276</v>
      </c>
      <c r="G76" s="248"/>
      <c r="H76" s="114"/>
      <c r="I76" s="115"/>
      <c r="J76" s="116"/>
      <c r="K76" s="116"/>
      <c r="L76" s="116"/>
      <c r="M76" s="20" t="str">
        <f t="shared" si="20"/>
        <v>&lt;</v>
      </c>
      <c r="N76" s="62">
        <f>P76/O78</f>
        <v>0.25</v>
      </c>
      <c r="O76" s="69"/>
      <c r="P76" s="32">
        <v>3.75</v>
      </c>
      <c r="Q76" s="5"/>
      <c r="R76" s="5">
        <f t="shared" si="21"/>
        <v>3.75</v>
      </c>
      <c r="S76" s="5">
        <f t="shared" si="22"/>
        <v>0</v>
      </c>
      <c r="T76" s="5"/>
      <c r="U76" s="5"/>
    </row>
    <row r="77" spans="2:21" ht="21" customHeight="1" x14ac:dyDescent="0.25">
      <c r="B77" s="240" t="s">
        <v>202</v>
      </c>
      <c r="C77" s="241" t="s">
        <v>212</v>
      </c>
      <c r="D77" s="242"/>
      <c r="E77" s="243"/>
      <c r="F77" s="247" t="s">
        <v>278</v>
      </c>
      <c r="G77" s="248"/>
      <c r="H77" s="114"/>
      <c r="I77" s="115"/>
      <c r="J77" s="116"/>
      <c r="K77" s="116"/>
      <c r="L77" s="116"/>
      <c r="M77" s="20" t="str">
        <f t="shared" si="20"/>
        <v>&lt;</v>
      </c>
      <c r="N77" s="81">
        <f>P77/O78</f>
        <v>0.125</v>
      </c>
      <c r="O77" s="69"/>
      <c r="P77" s="32">
        <v>1.875</v>
      </c>
      <c r="Q77" s="5"/>
      <c r="R77" s="5">
        <f t="shared" si="21"/>
        <v>1.875</v>
      </c>
      <c r="S77" s="5">
        <f t="shared" si="22"/>
        <v>0</v>
      </c>
      <c r="T77" s="5"/>
      <c r="U77" s="5"/>
    </row>
    <row r="78" spans="2:21" ht="21" customHeight="1" thickBot="1" x14ac:dyDescent="0.3">
      <c r="B78" s="240"/>
      <c r="C78" s="244"/>
      <c r="D78" s="245"/>
      <c r="E78" s="246"/>
      <c r="F78" s="247" t="s">
        <v>275</v>
      </c>
      <c r="G78" s="248"/>
      <c r="H78" s="117"/>
      <c r="I78" s="115"/>
      <c r="J78" s="116"/>
      <c r="K78" s="116"/>
      <c r="L78" s="116"/>
      <c r="M78" s="20" t="str">
        <f t="shared" si="20"/>
        <v>&lt;</v>
      </c>
      <c r="N78" s="81">
        <f>P78/O78</f>
        <v>0.125</v>
      </c>
      <c r="O78" s="71">
        <f>SUM(P72:P78)</f>
        <v>15</v>
      </c>
      <c r="P78" s="32">
        <v>1.875</v>
      </c>
      <c r="Q78" s="5"/>
      <c r="R78" s="5">
        <f t="shared" si="21"/>
        <v>1.875</v>
      </c>
      <c r="S78" s="5">
        <f t="shared" si="22"/>
        <v>0</v>
      </c>
      <c r="T78" s="5"/>
      <c r="U78" s="5"/>
    </row>
    <row r="79" spans="2:21" ht="21" customHeight="1" thickBot="1" x14ac:dyDescent="0.3">
      <c r="B79" s="249" t="s">
        <v>203</v>
      </c>
      <c r="C79" s="250"/>
      <c r="D79" s="250"/>
      <c r="E79" s="250"/>
      <c r="F79" s="250"/>
      <c r="G79" s="250"/>
      <c r="H79" s="124" t="str">
        <f>IF((R80+R81+R82+R83+R84+R85)/(P80+P81+P82+P83+P84+P85)&lt;0.5,"?","")</f>
        <v/>
      </c>
      <c r="I79" s="125"/>
      <c r="J79" s="125"/>
      <c r="K79" s="125"/>
      <c r="L79" s="125"/>
      <c r="M79" s="55"/>
      <c r="N79" s="56">
        <f>P79</f>
        <v>0.15</v>
      </c>
      <c r="O79" s="67">
        <f>SUM(N80:N85)</f>
        <v>1</v>
      </c>
      <c r="P79" s="42">
        <f>SUM(P80:P85)/100</f>
        <v>0.15</v>
      </c>
      <c r="Q79" s="42"/>
      <c r="R79" s="5"/>
      <c r="S79" s="5"/>
      <c r="T79" s="5"/>
      <c r="U79" s="5"/>
    </row>
    <row r="80" spans="2:21" ht="33" customHeight="1" x14ac:dyDescent="0.25">
      <c r="B80" s="102" t="s">
        <v>97</v>
      </c>
      <c r="C80" s="241" t="s">
        <v>205</v>
      </c>
      <c r="D80" s="242"/>
      <c r="E80" s="243"/>
      <c r="F80" s="247" t="s">
        <v>279</v>
      </c>
      <c r="G80" s="248"/>
      <c r="H80" s="111"/>
      <c r="I80" s="115"/>
      <c r="J80" s="116"/>
      <c r="K80" s="116"/>
      <c r="L80" s="116"/>
      <c r="M80" s="20" t="str">
        <f>IF(COUNTBLANK(H80:L80)=4,"","&lt;")</f>
        <v>&lt;</v>
      </c>
      <c r="N80" s="62">
        <f>P80/O85</f>
        <v>0.25</v>
      </c>
      <c r="O80" s="69"/>
      <c r="P80" s="32">
        <v>3.75</v>
      </c>
      <c r="Q80" s="40">
        <f>20*P79</f>
        <v>3</v>
      </c>
      <c r="R80" s="5">
        <f t="shared" ref="R80:R85" si="23">IF(H80=0,P80,0)</f>
        <v>3.75</v>
      </c>
      <c r="S80" s="5">
        <f t="shared" ref="S80:S85" si="24">IF(I80="x",0,IF(J80="x",1/3,IF(K80="x",2/3,IF(L80="x",1)))*R80)</f>
        <v>0</v>
      </c>
      <c r="T80" s="40">
        <f>IF(SUM(R80:R85)=0,0,SUM(S80:S85)/SUM(R80:R85)*Q80)</f>
        <v>0</v>
      </c>
      <c r="U80" s="40">
        <f>IF(SUM(R80:R85)=0,0,Q80)</f>
        <v>3</v>
      </c>
    </row>
    <row r="81" spans="2:21" ht="21" customHeight="1" x14ac:dyDescent="0.25">
      <c r="B81" s="255" t="s">
        <v>98</v>
      </c>
      <c r="C81" s="241" t="s">
        <v>206</v>
      </c>
      <c r="D81" s="242"/>
      <c r="E81" s="243"/>
      <c r="F81" s="247" t="s">
        <v>280</v>
      </c>
      <c r="G81" s="248"/>
      <c r="H81" s="114"/>
      <c r="I81" s="115"/>
      <c r="J81" s="116"/>
      <c r="K81" s="116"/>
      <c r="L81" s="116"/>
      <c r="M81" s="20" t="str">
        <f t="shared" ref="M81:M85" si="25">IF(COUNTBLANK(H81:L81)=4,"","&lt;")</f>
        <v>&lt;</v>
      </c>
      <c r="N81" s="81">
        <f>P81/O85</f>
        <v>9.0000000000000011E-2</v>
      </c>
      <c r="O81" s="69"/>
      <c r="P81" s="32">
        <v>1.35</v>
      </c>
      <c r="Q81" s="5"/>
      <c r="R81" s="5">
        <f t="shared" si="23"/>
        <v>1.35</v>
      </c>
      <c r="S81" s="5">
        <f t="shared" si="24"/>
        <v>0</v>
      </c>
      <c r="T81" s="5"/>
      <c r="U81" s="5"/>
    </row>
    <row r="82" spans="2:21" ht="21" customHeight="1" x14ac:dyDescent="0.25">
      <c r="B82" s="256"/>
      <c r="C82" s="252"/>
      <c r="D82" s="253"/>
      <c r="E82" s="254"/>
      <c r="F82" s="247" t="s">
        <v>281</v>
      </c>
      <c r="G82" s="262"/>
      <c r="H82" s="114"/>
      <c r="I82" s="115"/>
      <c r="J82" s="116"/>
      <c r="K82" s="116"/>
      <c r="L82" s="116"/>
      <c r="M82" s="20" t="str">
        <f t="shared" si="25"/>
        <v>&lt;</v>
      </c>
      <c r="N82" s="62">
        <f>P82/O85</f>
        <v>0.08</v>
      </c>
      <c r="O82" s="69"/>
      <c r="P82" s="32">
        <v>1.2</v>
      </c>
      <c r="Q82" s="5"/>
      <c r="R82" s="5">
        <f t="shared" si="23"/>
        <v>1.2</v>
      </c>
      <c r="S82" s="5">
        <f t="shared" si="24"/>
        <v>0</v>
      </c>
      <c r="T82" s="5"/>
      <c r="U82" s="5"/>
    </row>
    <row r="83" spans="2:21" ht="24.95" customHeight="1" x14ac:dyDescent="0.25">
      <c r="B83" s="257"/>
      <c r="C83" s="244"/>
      <c r="D83" s="245"/>
      <c r="E83" s="246"/>
      <c r="F83" s="247" t="s">
        <v>282</v>
      </c>
      <c r="G83" s="248"/>
      <c r="H83" s="114"/>
      <c r="I83" s="115"/>
      <c r="J83" s="116"/>
      <c r="K83" s="116"/>
      <c r="L83" s="116"/>
      <c r="M83" s="20" t="str">
        <f t="shared" si="25"/>
        <v>&lt;</v>
      </c>
      <c r="N83" s="62">
        <f>P83/O85</f>
        <v>0.08</v>
      </c>
      <c r="O83" s="69"/>
      <c r="P83" s="32">
        <v>1.2</v>
      </c>
      <c r="Q83" s="5"/>
      <c r="R83" s="5">
        <f t="shared" si="23"/>
        <v>1.2</v>
      </c>
      <c r="S83" s="5">
        <f t="shared" si="24"/>
        <v>0</v>
      </c>
      <c r="T83" s="5"/>
      <c r="U83" s="5"/>
    </row>
    <row r="84" spans="2:21" ht="21" customHeight="1" x14ac:dyDescent="0.25">
      <c r="B84" s="102" t="s">
        <v>99</v>
      </c>
      <c r="C84" s="258" t="s">
        <v>207</v>
      </c>
      <c r="D84" s="259"/>
      <c r="E84" s="260"/>
      <c r="F84" s="247" t="s">
        <v>283</v>
      </c>
      <c r="G84" s="248"/>
      <c r="H84" s="114"/>
      <c r="I84" s="115"/>
      <c r="J84" s="116"/>
      <c r="K84" s="116"/>
      <c r="L84" s="116"/>
      <c r="M84" s="20" t="str">
        <f t="shared" si="25"/>
        <v>&lt;</v>
      </c>
      <c r="N84" s="81">
        <f>P84/O85</f>
        <v>0.25</v>
      </c>
      <c r="O84" s="69"/>
      <c r="P84" s="32">
        <v>3.75</v>
      </c>
      <c r="Q84" s="5"/>
      <c r="R84" s="5">
        <f t="shared" si="23"/>
        <v>3.75</v>
      </c>
      <c r="S84" s="5">
        <f t="shared" si="24"/>
        <v>0</v>
      </c>
      <c r="T84" s="5"/>
      <c r="U84" s="5"/>
    </row>
    <row r="85" spans="2:21" ht="21" customHeight="1" thickBot="1" x14ac:dyDescent="0.3">
      <c r="B85" s="102" t="s">
        <v>204</v>
      </c>
      <c r="C85" s="241" t="s">
        <v>208</v>
      </c>
      <c r="D85" s="242"/>
      <c r="E85" s="243"/>
      <c r="F85" s="247" t="s">
        <v>284</v>
      </c>
      <c r="G85" s="248"/>
      <c r="H85" s="127"/>
      <c r="I85" s="115"/>
      <c r="J85" s="116"/>
      <c r="K85" s="116"/>
      <c r="L85" s="116"/>
      <c r="M85" s="20" t="str">
        <f t="shared" si="25"/>
        <v>&lt;</v>
      </c>
      <c r="N85" s="62">
        <f>P85/O85</f>
        <v>0.25</v>
      </c>
      <c r="O85" s="71">
        <f>SUM(P80:P85)</f>
        <v>15</v>
      </c>
      <c r="P85" s="32">
        <v>3.75</v>
      </c>
      <c r="Q85" s="5"/>
      <c r="R85" s="5">
        <f t="shared" si="23"/>
        <v>3.75</v>
      </c>
      <c r="S85" s="5">
        <f t="shared" si="24"/>
        <v>0</v>
      </c>
      <c r="T85" s="5"/>
      <c r="U85" s="5"/>
    </row>
    <row r="86" spans="2:21" ht="21" customHeight="1" thickBot="1" x14ac:dyDescent="0.3">
      <c r="B86" s="251" t="s">
        <v>230</v>
      </c>
      <c r="C86" s="251"/>
      <c r="D86" s="251"/>
      <c r="E86" s="251"/>
      <c r="F86" s="251"/>
      <c r="G86" s="251"/>
      <c r="H86" s="124" t="str">
        <f>IF((R87+R88+R89+R90)/(P87+P88+P89+P90)&lt;0.5,"?","")</f>
        <v/>
      </c>
      <c r="I86" s="123"/>
      <c r="J86" s="123"/>
      <c r="K86" s="123"/>
      <c r="L86" s="123"/>
      <c r="M86" s="55"/>
      <c r="N86" s="56">
        <f>P86</f>
        <v>0.15</v>
      </c>
      <c r="O86" s="67">
        <f>SUM(N87:N90)</f>
        <v>1</v>
      </c>
      <c r="P86" s="42">
        <f>SUM(P87:P90)/100</f>
        <v>0.15</v>
      </c>
      <c r="Q86" s="5"/>
      <c r="R86" s="5"/>
      <c r="S86" s="5"/>
      <c r="T86" s="5"/>
      <c r="U86" s="5"/>
    </row>
    <row r="87" spans="2:21" ht="24.95" customHeight="1" x14ac:dyDescent="0.25">
      <c r="B87" s="103" t="s">
        <v>231</v>
      </c>
      <c r="C87" s="258" t="s">
        <v>235</v>
      </c>
      <c r="D87" s="259"/>
      <c r="E87" s="260"/>
      <c r="F87" s="261" t="s">
        <v>285</v>
      </c>
      <c r="G87" s="261"/>
      <c r="H87" s="111"/>
      <c r="I87" s="115"/>
      <c r="J87" s="116"/>
      <c r="K87" s="116"/>
      <c r="L87" s="116"/>
      <c r="M87" s="20" t="str">
        <f t="shared" ref="M87:M90" si="26">IF(COUNTBLANK(H87:L87)=4,"","&lt;")</f>
        <v>&lt;</v>
      </c>
      <c r="N87" s="62">
        <f>P87/O90</f>
        <v>0.25</v>
      </c>
      <c r="O87" s="71"/>
      <c r="P87" s="32">
        <v>3.75</v>
      </c>
      <c r="Q87" s="40">
        <f>20*P86</f>
        <v>3</v>
      </c>
      <c r="R87" s="5">
        <f>IF(H87=0,P87,0)</f>
        <v>3.75</v>
      </c>
      <c r="S87" s="5">
        <f>IF(I87="x",0,IF(J87="x",1/3,IF(K87="x",2/3,IF(L87="x",1)))*R87)</f>
        <v>0</v>
      </c>
      <c r="T87" s="40">
        <f>IF(SUM(R87:R90)=0,0,SUM(S87:S90)/SUM(R87:R90)*Q87)</f>
        <v>0</v>
      </c>
      <c r="U87" s="40">
        <f>IF(SUM(R87:R90)=0,0,Q87)</f>
        <v>3</v>
      </c>
    </row>
    <row r="88" spans="2:21" ht="24.95" customHeight="1" x14ac:dyDescent="0.25">
      <c r="B88" s="103" t="s">
        <v>232</v>
      </c>
      <c r="C88" s="258" t="s">
        <v>236</v>
      </c>
      <c r="D88" s="259"/>
      <c r="E88" s="260"/>
      <c r="F88" s="261" t="s">
        <v>286</v>
      </c>
      <c r="G88" s="261"/>
      <c r="H88" s="114"/>
      <c r="I88" s="115"/>
      <c r="J88" s="116"/>
      <c r="K88" s="116"/>
      <c r="L88" s="116"/>
      <c r="M88" s="20" t="str">
        <f t="shared" si="26"/>
        <v>&lt;</v>
      </c>
      <c r="N88" s="62">
        <f>P88/O90</f>
        <v>0.25</v>
      </c>
      <c r="O88" s="71"/>
      <c r="P88" s="32">
        <v>3.75</v>
      </c>
      <c r="Q88" s="5"/>
      <c r="R88" s="5">
        <f t="shared" ref="R88:R90" si="27">IF(H88=0,P88,0)</f>
        <v>3.75</v>
      </c>
      <c r="S88" s="5">
        <f t="shared" ref="S88:S90" si="28">IF(I88="x",0,IF(J88="x",1/3,IF(K88="x",2/3,IF(L88="x",1)))*R88)</f>
        <v>0</v>
      </c>
      <c r="T88" s="5"/>
      <c r="U88" s="5"/>
    </row>
    <row r="89" spans="2:21" ht="24.95" customHeight="1" x14ac:dyDescent="0.25">
      <c r="B89" s="103" t="s">
        <v>233</v>
      </c>
      <c r="C89" s="258" t="s">
        <v>237</v>
      </c>
      <c r="D89" s="259"/>
      <c r="E89" s="260"/>
      <c r="F89" s="261" t="s">
        <v>287</v>
      </c>
      <c r="G89" s="261"/>
      <c r="H89" s="114"/>
      <c r="I89" s="115"/>
      <c r="J89" s="116"/>
      <c r="K89" s="116"/>
      <c r="L89" s="116"/>
      <c r="M89" s="20" t="str">
        <f t="shared" si="26"/>
        <v>&lt;</v>
      </c>
      <c r="N89" s="62">
        <f>P89/O90</f>
        <v>0.25</v>
      </c>
      <c r="O89" s="71"/>
      <c r="P89" s="32">
        <v>3.75</v>
      </c>
      <c r="Q89" s="5"/>
      <c r="R89" s="5">
        <f t="shared" si="27"/>
        <v>3.75</v>
      </c>
      <c r="S89" s="5">
        <f t="shared" si="28"/>
        <v>0</v>
      </c>
      <c r="T89" s="5"/>
      <c r="U89" s="5"/>
    </row>
    <row r="90" spans="2:21" ht="24.95" customHeight="1" thickBot="1" x14ac:dyDescent="0.3">
      <c r="B90" s="103" t="s">
        <v>234</v>
      </c>
      <c r="C90" s="258" t="s">
        <v>238</v>
      </c>
      <c r="D90" s="259"/>
      <c r="E90" s="260"/>
      <c r="F90" s="261" t="s">
        <v>288</v>
      </c>
      <c r="G90" s="261"/>
      <c r="H90" s="117"/>
      <c r="I90" s="115"/>
      <c r="J90" s="116"/>
      <c r="K90" s="116"/>
      <c r="L90" s="116"/>
      <c r="M90" s="20" t="str">
        <f t="shared" si="26"/>
        <v>&lt;</v>
      </c>
      <c r="N90" s="62">
        <f t="shared" ref="N90" si="29">P90/O90</f>
        <v>0.25</v>
      </c>
      <c r="O90" s="71">
        <f>SUM(P87:P90)</f>
        <v>15</v>
      </c>
      <c r="P90" s="32">
        <v>3.75</v>
      </c>
      <c r="Q90" s="5"/>
      <c r="R90" s="5">
        <f t="shared" si="27"/>
        <v>3.75</v>
      </c>
      <c r="S90" s="5">
        <f t="shared" si="28"/>
        <v>0</v>
      </c>
      <c r="T90" s="5"/>
      <c r="U90" s="5"/>
    </row>
    <row r="91" spans="2:21" ht="21" customHeight="1" thickBot="1" x14ac:dyDescent="0.3">
      <c r="B91" s="249" t="s">
        <v>239</v>
      </c>
      <c r="C91" s="250"/>
      <c r="D91" s="250"/>
      <c r="E91" s="250"/>
      <c r="F91" s="250"/>
      <c r="G91" s="250"/>
      <c r="H91" s="124" t="str">
        <f>IF((R92+R93+R94+R95+R96+R97+R98)/(P92+P93+P94+P95+P96+P97+P98)&lt;0.5,"?","")</f>
        <v/>
      </c>
      <c r="I91" s="123"/>
      <c r="J91" s="123"/>
      <c r="K91" s="123"/>
      <c r="L91" s="123"/>
      <c r="M91" s="55"/>
      <c r="N91" s="56">
        <f>P91</f>
        <v>0.05</v>
      </c>
      <c r="O91" s="67">
        <f>SUM(N92:N98)</f>
        <v>1</v>
      </c>
      <c r="P91" s="42">
        <f>SUM(P92:P98)/100</f>
        <v>0.05</v>
      </c>
      <c r="Q91" s="42"/>
      <c r="R91" s="5"/>
      <c r="S91" s="5"/>
      <c r="T91" s="5"/>
      <c r="U91" s="5"/>
    </row>
    <row r="92" spans="2:21" ht="21" customHeight="1" x14ac:dyDescent="0.25">
      <c r="B92" s="255" t="s">
        <v>37</v>
      </c>
      <c r="C92" s="241" t="s">
        <v>242</v>
      </c>
      <c r="D92" s="242"/>
      <c r="E92" s="243"/>
      <c r="F92" s="247" t="s">
        <v>289</v>
      </c>
      <c r="G92" s="248"/>
      <c r="H92" s="111"/>
      <c r="I92" s="115"/>
      <c r="J92" s="116"/>
      <c r="K92" s="116"/>
      <c r="L92" s="116"/>
      <c r="M92" s="20" t="str">
        <f>IF(COUNTBLANK(H92:L92)=4,"","&lt;")</f>
        <v>&lt;</v>
      </c>
      <c r="N92" s="62">
        <f>P92/O98</f>
        <v>0.12</v>
      </c>
      <c r="O92" s="69"/>
      <c r="P92" s="32">
        <v>0.6</v>
      </c>
      <c r="Q92" s="40">
        <f>20*P91</f>
        <v>1</v>
      </c>
      <c r="R92" s="5">
        <f>IF(H92=0,P92,0)</f>
        <v>0.6</v>
      </c>
      <c r="S92" s="5">
        <f>IF(I92="x",0,IF(J92="x",1/3,IF(K92="x",2/3,IF(L92="x",1)))*R92)</f>
        <v>0</v>
      </c>
      <c r="T92" s="40">
        <f>IF(SUM(R92:R98)=0,0,SUM(S92:S98)/SUM(R92:R98)*Q92)</f>
        <v>0</v>
      </c>
      <c r="U92" s="40">
        <f>IF(SUM(R92:R98)=0,0,Q92)</f>
        <v>1</v>
      </c>
    </row>
    <row r="93" spans="2:21" ht="21" customHeight="1" x14ac:dyDescent="0.25">
      <c r="B93" s="256"/>
      <c r="C93" s="252"/>
      <c r="D93" s="253"/>
      <c r="E93" s="254"/>
      <c r="F93" s="247" t="s">
        <v>290</v>
      </c>
      <c r="G93" s="262"/>
      <c r="H93" s="114"/>
      <c r="I93" s="115"/>
      <c r="J93" s="116"/>
      <c r="K93" s="116"/>
      <c r="L93" s="116"/>
      <c r="M93" s="20" t="str">
        <f t="shared" ref="M93:M97" si="30">IF(COUNTBLANK(H93:L93)=4,"","&lt;")</f>
        <v>&lt;</v>
      </c>
      <c r="N93" s="62">
        <f>P93/O98</f>
        <v>0.12</v>
      </c>
      <c r="O93" s="69"/>
      <c r="P93" s="32">
        <v>0.6</v>
      </c>
      <c r="Q93" s="40"/>
      <c r="R93" s="5">
        <f t="shared" ref="R93:R98" si="31">IF(H93=0,P93,0)</f>
        <v>0.6</v>
      </c>
      <c r="S93" s="5">
        <f t="shared" ref="S93:S98" si="32">IF(I93="x",0,IF(J93="x",1/3,IF(K93="x",2/3,IF(L93="x",1)))*R93)</f>
        <v>0</v>
      </c>
      <c r="T93" s="40"/>
      <c r="U93" s="40"/>
    </row>
    <row r="94" spans="2:21" ht="21" customHeight="1" x14ac:dyDescent="0.25">
      <c r="B94" s="256"/>
      <c r="C94" s="252"/>
      <c r="D94" s="253"/>
      <c r="E94" s="254"/>
      <c r="F94" s="247" t="s">
        <v>291</v>
      </c>
      <c r="G94" s="248"/>
      <c r="H94" s="114"/>
      <c r="I94" s="115"/>
      <c r="J94" s="116"/>
      <c r="K94" s="116"/>
      <c r="L94" s="116"/>
      <c r="M94" s="20" t="str">
        <f t="shared" si="30"/>
        <v>&lt;</v>
      </c>
      <c r="N94" s="62">
        <f>P94/O98</f>
        <v>0.12</v>
      </c>
      <c r="O94" s="69"/>
      <c r="P94" s="32">
        <v>0.6</v>
      </c>
      <c r="Q94" s="40"/>
      <c r="R94" s="5">
        <f t="shared" si="31"/>
        <v>0.6</v>
      </c>
      <c r="S94" s="5">
        <f t="shared" si="32"/>
        <v>0</v>
      </c>
      <c r="T94" s="40"/>
      <c r="U94" s="40"/>
    </row>
    <row r="95" spans="2:21" ht="21" customHeight="1" x14ac:dyDescent="0.25">
      <c r="B95" s="256"/>
      <c r="C95" s="252"/>
      <c r="D95" s="253"/>
      <c r="E95" s="254"/>
      <c r="F95" s="247" t="s">
        <v>292</v>
      </c>
      <c r="G95" s="248"/>
      <c r="H95" s="114"/>
      <c r="I95" s="115"/>
      <c r="J95" s="116"/>
      <c r="K95" s="116"/>
      <c r="L95" s="116"/>
      <c r="M95" s="20" t="str">
        <f t="shared" si="30"/>
        <v>&lt;</v>
      </c>
      <c r="N95" s="62">
        <f>P95/O98</f>
        <v>0.12</v>
      </c>
      <c r="O95" s="69"/>
      <c r="P95" s="32">
        <v>0.6</v>
      </c>
      <c r="Q95" s="40"/>
      <c r="R95" s="5">
        <f t="shared" si="31"/>
        <v>0.6</v>
      </c>
      <c r="S95" s="5">
        <f t="shared" si="32"/>
        <v>0</v>
      </c>
      <c r="T95" s="40"/>
      <c r="U95" s="40"/>
    </row>
    <row r="96" spans="2:21" ht="21" customHeight="1" x14ac:dyDescent="0.25">
      <c r="B96" s="257"/>
      <c r="C96" s="244"/>
      <c r="D96" s="245"/>
      <c r="E96" s="246"/>
      <c r="F96" s="247" t="s">
        <v>293</v>
      </c>
      <c r="G96" s="248"/>
      <c r="H96" s="114"/>
      <c r="I96" s="115"/>
      <c r="J96" s="116"/>
      <c r="K96" s="116"/>
      <c r="L96" s="116"/>
      <c r="M96" s="20" t="str">
        <f t="shared" si="30"/>
        <v>&lt;</v>
      </c>
      <c r="N96" s="62">
        <f>P96/O98</f>
        <v>0.12</v>
      </c>
      <c r="O96" s="69"/>
      <c r="P96" s="32">
        <v>0.6</v>
      </c>
      <c r="Q96" s="40"/>
      <c r="R96" s="5">
        <f t="shared" si="31"/>
        <v>0.6</v>
      </c>
      <c r="S96" s="5">
        <f t="shared" si="32"/>
        <v>0</v>
      </c>
      <c r="T96" s="40"/>
      <c r="U96" s="40"/>
    </row>
    <row r="97" spans="2:21" ht="21" customHeight="1" x14ac:dyDescent="0.25">
      <c r="B97" s="255" t="s">
        <v>38</v>
      </c>
      <c r="C97" s="241" t="s">
        <v>243</v>
      </c>
      <c r="D97" s="242"/>
      <c r="E97" s="243"/>
      <c r="F97" s="247" t="s">
        <v>294</v>
      </c>
      <c r="G97" s="248"/>
      <c r="H97" s="114"/>
      <c r="I97" s="115"/>
      <c r="J97" s="116"/>
      <c r="K97" s="116"/>
      <c r="L97" s="116"/>
      <c r="M97" s="20" t="str">
        <f t="shared" si="30"/>
        <v>&lt;</v>
      </c>
      <c r="N97" s="62">
        <f>P97/O98</f>
        <v>0.2</v>
      </c>
      <c r="O97" s="69"/>
      <c r="P97" s="32">
        <v>1</v>
      </c>
      <c r="Q97" s="40"/>
      <c r="R97" s="5">
        <f t="shared" si="31"/>
        <v>1</v>
      </c>
      <c r="S97" s="5">
        <f t="shared" si="32"/>
        <v>0</v>
      </c>
      <c r="T97" s="40"/>
      <c r="U97" s="40"/>
    </row>
    <row r="98" spans="2:21" ht="21" customHeight="1" thickBot="1" x14ac:dyDescent="0.3">
      <c r="B98" s="257"/>
      <c r="C98" s="244"/>
      <c r="D98" s="245"/>
      <c r="E98" s="246"/>
      <c r="F98" s="247" t="s">
        <v>295</v>
      </c>
      <c r="G98" s="248"/>
      <c r="H98" s="117"/>
      <c r="I98" s="115"/>
      <c r="J98" s="116"/>
      <c r="K98" s="116"/>
      <c r="L98" s="116"/>
      <c r="M98" s="20" t="str">
        <f>IF(COUNTBLANK(H98:L98)=4,"","&lt;")</f>
        <v>&lt;</v>
      </c>
      <c r="N98" s="62">
        <f>P98/O98</f>
        <v>0.2</v>
      </c>
      <c r="O98" s="71">
        <f>SUM(P92:P98)</f>
        <v>5</v>
      </c>
      <c r="P98" s="32">
        <v>1</v>
      </c>
      <c r="Q98" s="5"/>
      <c r="R98" s="5">
        <f t="shared" si="31"/>
        <v>1</v>
      </c>
      <c r="S98" s="5">
        <f t="shared" si="32"/>
        <v>0</v>
      </c>
      <c r="T98" s="5"/>
      <c r="U98" s="5"/>
    </row>
    <row r="99" spans="2:21" ht="21" customHeight="1" thickBot="1" x14ac:dyDescent="0.3">
      <c r="B99" s="249" t="s">
        <v>241</v>
      </c>
      <c r="C99" s="250"/>
      <c r="D99" s="250"/>
      <c r="E99" s="250"/>
      <c r="F99" s="250"/>
      <c r="G99" s="250"/>
      <c r="H99" s="124" t="str">
        <f>IF((R100+R101+R102+R103)/(P100+P101+P102+P103)&lt;0.5,"?","")</f>
        <v/>
      </c>
      <c r="I99" s="123"/>
      <c r="J99" s="123"/>
      <c r="K99" s="123"/>
      <c r="L99" s="123"/>
      <c r="M99" s="55"/>
      <c r="N99" s="56">
        <f>P99</f>
        <v>0.05</v>
      </c>
      <c r="O99" s="67">
        <f>SUM(N100:N103)</f>
        <v>1</v>
      </c>
      <c r="P99" s="42">
        <f>SUM(P100:P103)/100</f>
        <v>0.05</v>
      </c>
      <c r="Q99" s="42"/>
      <c r="R99" s="5"/>
      <c r="S99" s="5"/>
      <c r="T99" s="5"/>
      <c r="U99" s="5"/>
    </row>
    <row r="100" spans="2:21" ht="21" customHeight="1" x14ac:dyDescent="0.25">
      <c r="B100" s="103" t="s">
        <v>39</v>
      </c>
      <c r="C100" s="263" t="s">
        <v>244</v>
      </c>
      <c r="D100" s="263"/>
      <c r="E100" s="263"/>
      <c r="F100" s="247" t="s">
        <v>296</v>
      </c>
      <c r="G100" s="248"/>
      <c r="H100" s="111"/>
      <c r="I100" s="115"/>
      <c r="J100" s="116"/>
      <c r="K100" s="116"/>
      <c r="L100" s="116"/>
      <c r="M100" s="20" t="str">
        <f>IF(COUNTBLANK(H100:L100)=4,"","&lt;")</f>
        <v>&lt;</v>
      </c>
      <c r="N100" s="62">
        <f>P100/O103</f>
        <v>0.5</v>
      </c>
      <c r="O100" s="69"/>
      <c r="P100" s="32">
        <v>2.5</v>
      </c>
      <c r="Q100" s="40">
        <f>20*P99</f>
        <v>1</v>
      </c>
      <c r="R100" s="5">
        <f>IF(H100=0,P100,0)</f>
        <v>2.5</v>
      </c>
      <c r="S100" s="5">
        <f>IF(I100="x",0,IF(J100="x",1/3,IF(K100="x",2/3,IF(L100="x",1)))*R100)</f>
        <v>0</v>
      </c>
      <c r="T100" s="40">
        <f>IF(SUM(R100:R103)=0,0,SUM(S100:S103)/SUM(R100:R103)*Q100)</f>
        <v>0</v>
      </c>
      <c r="U100" s="40">
        <f>IF(SUM(R100:R103)=0,0,Q100)</f>
        <v>1</v>
      </c>
    </row>
    <row r="101" spans="2:21" ht="21" customHeight="1" x14ac:dyDescent="0.25">
      <c r="B101" s="255" t="s">
        <v>40</v>
      </c>
      <c r="C101" s="241" t="s">
        <v>245</v>
      </c>
      <c r="D101" s="242"/>
      <c r="E101" s="243"/>
      <c r="F101" s="247" t="s">
        <v>297</v>
      </c>
      <c r="G101" s="248"/>
      <c r="H101" s="114"/>
      <c r="I101" s="115"/>
      <c r="J101" s="116"/>
      <c r="K101" s="116"/>
      <c r="L101" s="116"/>
      <c r="M101" s="20" t="str">
        <f>IF(COUNTBLANK(H101:L101)=4,"","&lt;")</f>
        <v>&lt;</v>
      </c>
      <c r="N101" s="62">
        <f>P101/O103</f>
        <v>0.16999999999999998</v>
      </c>
      <c r="O101" s="69"/>
      <c r="P101" s="32">
        <v>0.85</v>
      </c>
      <c r="Q101" s="5"/>
      <c r="R101" s="5">
        <f t="shared" ref="R101:R103" si="33">IF(H101=0,P101,0)</f>
        <v>0.85</v>
      </c>
      <c r="S101" s="5">
        <f t="shared" ref="S101:S103" si="34">IF(I101="x",0,IF(J101="x",1/3,IF(K101="x",2/3,IF(L101="x",1)))*R101)</f>
        <v>0</v>
      </c>
      <c r="T101" s="5"/>
      <c r="U101" s="5"/>
    </row>
    <row r="102" spans="2:21" ht="21" customHeight="1" x14ac:dyDescent="0.25">
      <c r="B102" s="256"/>
      <c r="C102" s="252"/>
      <c r="D102" s="253"/>
      <c r="E102" s="254"/>
      <c r="F102" s="247" t="s">
        <v>298</v>
      </c>
      <c r="G102" s="248"/>
      <c r="H102" s="126"/>
      <c r="I102" s="115"/>
      <c r="J102" s="116"/>
      <c r="K102" s="116"/>
      <c r="L102" s="116"/>
      <c r="M102" s="20" t="str">
        <f>IF(COUNTBLANK(H102:L102)=4,"","&lt;")</f>
        <v>&lt;</v>
      </c>
      <c r="N102" s="62">
        <f>P102/O103</f>
        <v>0.16</v>
      </c>
      <c r="O102" s="69"/>
      <c r="P102" s="32">
        <v>0.8</v>
      </c>
      <c r="Q102" s="5"/>
      <c r="R102" s="5">
        <f t="shared" si="33"/>
        <v>0.8</v>
      </c>
      <c r="S102" s="5">
        <f t="shared" si="34"/>
        <v>0</v>
      </c>
      <c r="T102" s="5"/>
      <c r="U102" s="5"/>
    </row>
    <row r="103" spans="2:21" ht="21" customHeight="1" thickBot="1" x14ac:dyDescent="0.3">
      <c r="B103" s="257"/>
      <c r="C103" s="244"/>
      <c r="D103" s="245"/>
      <c r="E103" s="246"/>
      <c r="F103" s="247" t="s">
        <v>299</v>
      </c>
      <c r="G103" s="248"/>
      <c r="H103" s="117"/>
      <c r="I103" s="115"/>
      <c r="J103" s="116"/>
      <c r="K103" s="116"/>
      <c r="L103" s="116"/>
      <c r="M103" s="20" t="str">
        <f>IF(COUNTBLANK(H103:L103)=4,"","&lt;")</f>
        <v>&lt;</v>
      </c>
      <c r="N103" s="62">
        <f>P103/O103</f>
        <v>0.16999999999999998</v>
      </c>
      <c r="O103" s="71">
        <f>SUM(P100:P103)</f>
        <v>5</v>
      </c>
      <c r="P103" s="32">
        <v>0.85</v>
      </c>
      <c r="Q103" s="5"/>
      <c r="R103" s="5">
        <f t="shared" si="33"/>
        <v>0.85</v>
      </c>
      <c r="S103" s="5">
        <f t="shared" si="34"/>
        <v>0</v>
      </c>
      <c r="T103" s="5"/>
      <c r="U103" s="5"/>
    </row>
    <row r="104" spans="2:21" ht="21" customHeight="1" thickBot="1" x14ac:dyDescent="0.3">
      <c r="B104" s="249" t="s">
        <v>240</v>
      </c>
      <c r="C104" s="250"/>
      <c r="D104" s="250"/>
      <c r="E104" s="250"/>
      <c r="F104" s="250"/>
      <c r="G104" s="250"/>
      <c r="H104" s="124" t="str">
        <f>IF((R105+R106+R107+R108)/(P105+P106+P107+P108)&lt;0.5,"?","")</f>
        <v/>
      </c>
      <c r="I104" s="123"/>
      <c r="J104" s="123"/>
      <c r="K104" s="123"/>
      <c r="L104" s="123"/>
      <c r="M104" s="55"/>
      <c r="N104" s="56">
        <f>P104</f>
        <v>0.05</v>
      </c>
      <c r="O104" s="67">
        <f>SUM(N105:N108)</f>
        <v>1</v>
      </c>
      <c r="P104" s="42">
        <f>SUM(P105:P108)/100</f>
        <v>0.05</v>
      </c>
      <c r="Q104" s="42"/>
      <c r="R104" s="5"/>
      <c r="S104" s="5"/>
      <c r="T104" s="5"/>
      <c r="U104" s="5"/>
    </row>
    <row r="105" spans="2:21" ht="21" customHeight="1" x14ac:dyDescent="0.25">
      <c r="B105" s="103" t="s">
        <v>41</v>
      </c>
      <c r="C105" s="263" t="s">
        <v>246</v>
      </c>
      <c r="D105" s="263"/>
      <c r="E105" s="263"/>
      <c r="F105" s="247" t="s">
        <v>300</v>
      </c>
      <c r="G105" s="248"/>
      <c r="H105" s="111"/>
      <c r="I105" s="115"/>
      <c r="J105" s="116"/>
      <c r="K105" s="116"/>
      <c r="L105" s="116"/>
      <c r="M105" s="20" t="str">
        <f>IF(COUNTBLANK(H105:L105)=4,"","&lt;")</f>
        <v>&lt;</v>
      </c>
      <c r="N105" s="62">
        <f>P105/O108</f>
        <v>0.5</v>
      </c>
      <c r="O105" s="69"/>
      <c r="P105" s="32">
        <v>2.5</v>
      </c>
      <c r="Q105" s="40">
        <f>20*P104</f>
        <v>1</v>
      </c>
      <c r="R105" s="5">
        <f>IF(H105=0,P105,0)</f>
        <v>2.5</v>
      </c>
      <c r="S105" s="5">
        <f>IF(I105="x",0,IF(J105="x",1/3,IF(K105="x",2/3,IF(L105="x",1)))*R105)</f>
        <v>0</v>
      </c>
      <c r="T105" s="40">
        <f>IF(SUM(R105:R108)=0,0,SUM(S105:S108)/SUM(R105:R108)*Q105)</f>
        <v>0</v>
      </c>
      <c r="U105" s="40">
        <f>IF(SUM(R105:R108)=0,0,Q105)</f>
        <v>1</v>
      </c>
    </row>
    <row r="106" spans="2:21" ht="21" customHeight="1" x14ac:dyDescent="0.25">
      <c r="B106" s="255" t="s">
        <v>42</v>
      </c>
      <c r="C106" s="241" t="s">
        <v>247</v>
      </c>
      <c r="D106" s="242"/>
      <c r="E106" s="243"/>
      <c r="F106" s="247" t="s">
        <v>301</v>
      </c>
      <c r="G106" s="248"/>
      <c r="H106" s="120"/>
      <c r="I106" s="115"/>
      <c r="J106" s="116"/>
      <c r="K106" s="116"/>
      <c r="L106" s="116"/>
      <c r="M106" s="20" t="str">
        <f>IF(COUNTBLANK(H106:L106)=4,"","&lt;")</f>
        <v>&lt;</v>
      </c>
      <c r="N106" s="62">
        <f>P106/O108</f>
        <v>0.16999999999999998</v>
      </c>
      <c r="O106" s="69"/>
      <c r="P106" s="32">
        <v>0.85</v>
      </c>
      <c r="Q106" s="40"/>
      <c r="R106" s="5">
        <f t="shared" ref="R106:R108" si="35">IF(H106=0,P106,0)</f>
        <v>0.85</v>
      </c>
      <c r="S106" s="5">
        <f t="shared" ref="S106:S108" si="36">IF(I106="x",0,IF(J106="x",1/3,IF(K106="x",2/3,IF(L106="x",1)))*R106)</f>
        <v>0</v>
      </c>
      <c r="T106" s="40"/>
      <c r="U106" s="40"/>
    </row>
    <row r="107" spans="2:21" ht="24.95" customHeight="1" x14ac:dyDescent="0.25">
      <c r="B107" s="256"/>
      <c r="C107" s="252"/>
      <c r="D107" s="253"/>
      <c r="E107" s="254"/>
      <c r="F107" s="247" t="s">
        <v>302</v>
      </c>
      <c r="G107" s="248"/>
      <c r="H107" s="114"/>
      <c r="I107" s="115"/>
      <c r="J107" s="116"/>
      <c r="K107" s="116"/>
      <c r="L107" s="116"/>
      <c r="M107" s="20" t="str">
        <f>IF(COUNTBLANK(H107:L107)=4,"","&lt;")</f>
        <v>&lt;</v>
      </c>
      <c r="N107" s="62">
        <f>P107/O108</f>
        <v>0.16</v>
      </c>
      <c r="O107" s="69"/>
      <c r="P107" s="32">
        <v>0.8</v>
      </c>
      <c r="Q107" s="5"/>
      <c r="R107" s="5">
        <f t="shared" si="35"/>
        <v>0.8</v>
      </c>
      <c r="S107" s="5">
        <f t="shared" si="36"/>
        <v>0</v>
      </c>
      <c r="T107" s="5"/>
      <c r="U107" s="5"/>
    </row>
    <row r="108" spans="2:21" ht="21" customHeight="1" thickBot="1" x14ac:dyDescent="0.3">
      <c r="B108" s="257"/>
      <c r="C108" s="244"/>
      <c r="D108" s="245"/>
      <c r="E108" s="246"/>
      <c r="F108" s="247" t="s">
        <v>303</v>
      </c>
      <c r="G108" s="248"/>
      <c r="H108" s="117"/>
      <c r="I108" s="115"/>
      <c r="J108" s="116"/>
      <c r="K108" s="116"/>
      <c r="L108" s="116"/>
      <c r="M108" s="20" t="str">
        <f>IF(COUNTBLANK(H108:L108)=4,"","&lt;")</f>
        <v>&lt;</v>
      </c>
      <c r="N108" s="62">
        <f>P108/O108</f>
        <v>0.16999999999999998</v>
      </c>
      <c r="O108" s="73">
        <f>SUM(P105:P108)</f>
        <v>5</v>
      </c>
      <c r="P108" s="32">
        <v>0.85</v>
      </c>
      <c r="Q108" s="5"/>
      <c r="R108" s="5">
        <f t="shared" si="35"/>
        <v>0.85</v>
      </c>
      <c r="S108" s="5">
        <f t="shared" si="36"/>
        <v>0</v>
      </c>
      <c r="T108" s="5"/>
      <c r="U108" s="5"/>
    </row>
    <row r="109" spans="2:21" ht="21" customHeight="1" thickBot="1" x14ac:dyDescent="0.3">
      <c r="B109" s="22"/>
      <c r="C109" s="23"/>
      <c r="D109" s="23"/>
      <c r="E109" s="23"/>
      <c r="F109" s="23"/>
      <c r="G109" s="23"/>
      <c r="H109" s="22"/>
      <c r="I109" s="22"/>
      <c r="J109" s="22"/>
      <c r="K109" s="22"/>
      <c r="L109" s="22"/>
      <c r="M109" s="46" t="str">
        <f>IF(COUNTBLANK(M17:M108)=92,"","!")</f>
        <v>!</v>
      </c>
      <c r="N109" s="3"/>
      <c r="O109" s="69"/>
    </row>
    <row r="110" spans="2:21" ht="30" customHeight="1" thickBot="1" x14ac:dyDescent="0.3">
      <c r="B110" s="228" t="s">
        <v>89</v>
      </c>
      <c r="C110" s="229"/>
      <c r="D110" s="229"/>
      <c r="E110" s="230"/>
      <c r="G110" s="18" t="s">
        <v>86</v>
      </c>
      <c r="H110" s="22"/>
      <c r="I110" s="212">
        <f>SUM(R17:R108)/100</f>
        <v>0.99999999999999944</v>
      </c>
      <c r="J110" s="213"/>
      <c r="K110" s="213"/>
      <c r="L110" s="214"/>
      <c r="M110" s="47" t="str">
        <f>IF(I110&lt;0.5,"!","")</f>
        <v/>
      </c>
      <c r="N110" s="31">
        <f>SUM(N104,N99,N91,N86,N79,N71,N63,N58,N49,N42,N32,N22,N16)</f>
        <v>1.0000000000000002</v>
      </c>
      <c r="O110" s="69"/>
    </row>
    <row r="111" spans="2:21" s="104" customFormat="1" ht="10.5" customHeight="1" thickBot="1" x14ac:dyDescent="0.3">
      <c r="B111" s="206"/>
      <c r="C111" s="207"/>
      <c r="D111" s="207"/>
      <c r="E111" s="208"/>
      <c r="F111" s="24"/>
      <c r="G111" s="24"/>
      <c r="H111" s="22"/>
      <c r="I111" s="22"/>
      <c r="J111" s="22"/>
      <c r="K111" s="22"/>
      <c r="L111" s="22"/>
      <c r="M111" s="3"/>
      <c r="N111" s="3"/>
      <c r="O111" s="69"/>
    </row>
    <row r="112" spans="2:21" s="104" customFormat="1" ht="30" customHeight="1" thickBot="1" x14ac:dyDescent="0.3">
      <c r="B112" s="206"/>
      <c r="C112" s="207"/>
      <c r="D112" s="207"/>
      <c r="E112" s="208"/>
      <c r="F112" s="2"/>
      <c r="G112" s="18" t="s">
        <v>87</v>
      </c>
      <c r="H112" s="22"/>
      <c r="I112" s="197" t="str">
        <f>IF(COUNTBLANK(M109:M110)=2,T16/U16*20,"!")</f>
        <v>!</v>
      </c>
      <c r="J112" s="198"/>
      <c r="K112" s="22"/>
      <c r="L112" s="201" t="s">
        <v>85</v>
      </c>
      <c r="M112" s="3"/>
      <c r="N112" s="3"/>
      <c r="O112" s="69"/>
    </row>
    <row r="113" spans="2:15" s="104" customFormat="1" ht="10.5" customHeight="1" thickBot="1" x14ac:dyDescent="0.3">
      <c r="B113" s="206"/>
      <c r="C113" s="207"/>
      <c r="D113" s="207"/>
      <c r="E113" s="208"/>
      <c r="F113" s="24"/>
      <c r="G113" s="24"/>
      <c r="H113" s="22"/>
      <c r="I113" s="22"/>
      <c r="J113" s="22"/>
      <c r="K113" s="22"/>
      <c r="L113" s="202"/>
      <c r="M113" s="3"/>
      <c r="N113" s="3"/>
      <c r="O113" s="69"/>
    </row>
    <row r="114" spans="2:15" s="104" customFormat="1" ht="30" customHeight="1" thickTop="1" thickBot="1" x14ac:dyDescent="0.3">
      <c r="B114" s="209"/>
      <c r="C114" s="210"/>
      <c r="D114" s="210"/>
      <c r="E114" s="211"/>
      <c r="F114" s="2"/>
      <c r="G114" s="57" t="s">
        <v>83</v>
      </c>
      <c r="H114" s="22"/>
      <c r="I114" s="297"/>
      <c r="J114" s="298"/>
      <c r="K114" s="22"/>
      <c r="L114" s="203"/>
      <c r="M114" s="3"/>
      <c r="N114" s="3"/>
      <c r="O114" s="69"/>
    </row>
    <row r="115" spans="2:15" s="104" customFormat="1" ht="36" customHeight="1" thickTop="1" x14ac:dyDescent="0.25">
      <c r="B115" s="22"/>
      <c r="C115" s="23"/>
      <c r="D115" s="23"/>
      <c r="E115" s="23"/>
      <c r="F115" s="23"/>
      <c r="G115" s="196" t="s">
        <v>91</v>
      </c>
      <c r="H115" s="196"/>
      <c r="I115" s="196"/>
      <c r="J115" s="196"/>
      <c r="K115" s="196"/>
      <c r="L115" s="196"/>
      <c r="M115" s="196"/>
      <c r="N115" s="196"/>
      <c r="O115" s="70"/>
    </row>
    <row r="116" spans="2:15" s="104" customFormat="1" ht="10.5" customHeight="1" thickBot="1" x14ac:dyDescent="0.3">
      <c r="B116" s="22"/>
      <c r="C116" s="23"/>
      <c r="D116" s="23"/>
      <c r="E116" s="23"/>
      <c r="F116" s="23"/>
      <c r="G116" s="23"/>
      <c r="H116" s="22"/>
      <c r="I116" s="22"/>
      <c r="J116" s="22"/>
      <c r="K116" s="22"/>
      <c r="L116" s="22"/>
      <c r="M116" s="3"/>
      <c r="N116" s="3"/>
      <c r="O116" s="69"/>
    </row>
    <row r="117" spans="2:15" s="104" customFormat="1" ht="21" customHeight="1" thickBot="1" x14ac:dyDescent="0.3">
      <c r="B117" s="228" t="s">
        <v>321</v>
      </c>
      <c r="C117" s="229"/>
      <c r="D117" s="229"/>
      <c r="E117" s="230"/>
      <c r="F117" s="23"/>
      <c r="G117" s="19" t="s">
        <v>88</v>
      </c>
      <c r="H117" s="22"/>
      <c r="I117" s="22"/>
      <c r="J117" s="22"/>
      <c r="K117" s="22"/>
      <c r="L117" s="22"/>
      <c r="M117" s="3"/>
      <c r="N117" s="3"/>
      <c r="O117" s="69"/>
    </row>
    <row r="118" spans="2:15" s="104" customFormat="1" ht="36" customHeight="1" x14ac:dyDescent="0.25">
      <c r="B118" s="231"/>
      <c r="C118" s="231"/>
      <c r="D118" s="231"/>
      <c r="E118" s="231"/>
      <c r="F118" s="23"/>
      <c r="G118" s="121"/>
      <c r="H118" s="22"/>
      <c r="I118" s="22"/>
      <c r="J118" s="22"/>
      <c r="K118" s="22"/>
      <c r="L118" s="22"/>
      <c r="M118" s="3"/>
      <c r="N118" s="3"/>
      <c r="O118" s="69"/>
    </row>
    <row r="119" spans="2:15" s="104" customFormat="1" ht="36" customHeight="1" x14ac:dyDescent="0.25">
      <c r="B119" s="189"/>
      <c r="C119" s="189"/>
      <c r="D119" s="189"/>
      <c r="E119" s="189"/>
      <c r="F119" s="23"/>
      <c r="G119" s="122"/>
      <c r="H119" s="22"/>
      <c r="I119" s="22"/>
      <c r="J119" s="22"/>
      <c r="K119" s="22"/>
      <c r="L119" s="22"/>
      <c r="M119" s="3"/>
      <c r="N119" s="3"/>
      <c r="O119" s="69"/>
    </row>
    <row r="120" spans="2:15" s="104" customFormat="1" ht="36" customHeight="1" x14ac:dyDescent="0.25">
      <c r="B120" s="189"/>
      <c r="C120" s="189"/>
      <c r="D120" s="189"/>
      <c r="E120" s="189"/>
      <c r="F120" s="23"/>
      <c r="G120" s="122"/>
      <c r="H120" s="22"/>
      <c r="I120" s="22"/>
      <c r="J120" s="22"/>
      <c r="K120" s="22"/>
      <c r="L120" s="22"/>
      <c r="M120" s="3"/>
      <c r="N120" s="3"/>
      <c r="O120" s="69"/>
    </row>
    <row r="121" spans="2:15" s="104" customFormat="1" ht="36" customHeight="1" x14ac:dyDescent="0.25">
      <c r="B121" s="189"/>
      <c r="C121" s="189"/>
      <c r="D121" s="189"/>
      <c r="E121" s="189"/>
      <c r="F121" s="23"/>
      <c r="G121" s="122"/>
      <c r="H121" s="22"/>
      <c r="I121" s="22"/>
      <c r="J121" s="22"/>
      <c r="K121" s="22"/>
      <c r="L121" s="22"/>
      <c r="M121" s="3"/>
      <c r="N121" s="3"/>
      <c r="O121" s="69"/>
    </row>
    <row r="122" spans="2:15" s="104" customFormat="1" ht="21" customHeight="1" x14ac:dyDescent="0.25">
      <c r="B122" s="2"/>
      <c r="C122" s="2"/>
      <c r="D122" s="2"/>
      <c r="E122" s="2"/>
      <c r="F122" s="23"/>
      <c r="G122" s="23"/>
      <c r="H122" s="22"/>
      <c r="I122" s="22"/>
      <c r="J122" s="22"/>
      <c r="K122" s="22"/>
      <c r="L122" s="22"/>
      <c r="M122" s="3"/>
      <c r="N122" s="3"/>
      <c r="O122" s="69"/>
    </row>
    <row r="123" spans="2:15" s="104" customFormat="1" ht="21" customHeight="1" x14ac:dyDescent="0.25">
      <c r="B123" s="22"/>
      <c r="C123" s="23"/>
      <c r="D123" s="23"/>
      <c r="E123" s="23"/>
      <c r="F123" s="23"/>
      <c r="G123" s="23"/>
      <c r="H123" s="22"/>
      <c r="I123" s="22"/>
      <c r="J123" s="22"/>
      <c r="K123" s="22"/>
      <c r="L123" s="22"/>
      <c r="M123" s="3"/>
      <c r="N123" s="3"/>
      <c r="O123" s="69"/>
    </row>
    <row r="124" spans="2:15" s="104" customFormat="1" ht="21" customHeight="1" x14ac:dyDescent="0.25">
      <c r="B124" s="22"/>
      <c r="C124" s="23"/>
      <c r="D124" s="23"/>
      <c r="E124" s="23"/>
      <c r="F124" s="23"/>
      <c r="G124" s="23"/>
      <c r="H124" s="22"/>
      <c r="I124" s="22"/>
      <c r="J124" s="22"/>
      <c r="K124" s="22"/>
      <c r="L124" s="22"/>
      <c r="M124" s="3"/>
      <c r="N124" s="3"/>
      <c r="O124" s="69"/>
    </row>
    <row r="125" spans="2:15" s="104" customFormat="1" ht="21" customHeight="1" x14ac:dyDescent="0.25">
      <c r="B125" s="22"/>
      <c r="C125" s="23"/>
      <c r="D125" s="23"/>
      <c r="E125" s="23"/>
      <c r="F125" s="23"/>
      <c r="G125" s="23"/>
      <c r="H125" s="22"/>
      <c r="I125" s="22"/>
      <c r="J125" s="22"/>
      <c r="K125" s="22"/>
      <c r="L125" s="22"/>
      <c r="M125" s="3"/>
      <c r="N125" s="3"/>
      <c r="O125" s="69"/>
    </row>
    <row r="126" spans="2:15" s="104" customFormat="1" ht="21" customHeight="1" x14ac:dyDescent="0.25">
      <c r="B126" s="22"/>
      <c r="C126" s="23"/>
      <c r="D126" s="23"/>
      <c r="E126" s="23"/>
      <c r="F126" s="23"/>
      <c r="G126" s="23"/>
      <c r="H126" s="22"/>
      <c r="I126" s="22"/>
      <c r="J126" s="22"/>
      <c r="K126" s="22"/>
      <c r="L126" s="22"/>
      <c r="M126" s="3"/>
      <c r="N126" s="3"/>
      <c r="O126" s="69"/>
    </row>
    <row r="127" spans="2:15" s="104" customFormat="1" ht="21" customHeight="1" x14ac:dyDescent="0.25">
      <c r="B127" s="22"/>
      <c r="C127" s="23"/>
      <c r="D127" s="23"/>
      <c r="E127" s="23"/>
      <c r="F127" s="23"/>
      <c r="G127" s="23"/>
      <c r="H127" s="22"/>
      <c r="I127" s="22"/>
      <c r="J127" s="22"/>
      <c r="K127" s="22"/>
      <c r="L127" s="22"/>
      <c r="M127" s="3"/>
      <c r="N127" s="3"/>
      <c r="O127" s="69"/>
    </row>
  </sheetData>
  <sheetProtection algorithmName="SHA-512" hashValue="2pABll4mAmzF9jSWB3g0m7YKlezSb0dDL17Ap1h2oop6n06rJEUo7kaAsDjisIWVSGO+vEyNYVU1YRNdij9Amw==" saltValue="dvtW+uYvoGXtT843xhws6g==" spinCount="100000" sheet="1" objects="1" scenarios="1"/>
  <protectedRanges>
    <protectedRange sqref="H6:H7 H17:L21 H23:L31 H33:L41 H43:L48 H50:L57 H59:L62 H72:L78 H92:L98 H100:L103 G118:G121 I114 B111 B118:B121 H105:L108 H87:L90 H80:L85 H64:L70" name="Plage1"/>
  </protectedRanges>
  <mergeCells count="185">
    <mergeCell ref="G115:N115"/>
    <mergeCell ref="B117:E117"/>
    <mergeCell ref="B118:E118"/>
    <mergeCell ref="B119:E119"/>
    <mergeCell ref="B120:E120"/>
    <mergeCell ref="B121:E121"/>
    <mergeCell ref="B110:E110"/>
    <mergeCell ref="I110:L110"/>
    <mergeCell ref="B111:E114"/>
    <mergeCell ref="I112:J112"/>
    <mergeCell ref="L112:L114"/>
    <mergeCell ref="I114:J114"/>
    <mergeCell ref="C105:E105"/>
    <mergeCell ref="F105:G105"/>
    <mergeCell ref="B106:B108"/>
    <mergeCell ref="C106:E108"/>
    <mergeCell ref="F106:G106"/>
    <mergeCell ref="F107:G107"/>
    <mergeCell ref="F108:G108"/>
    <mergeCell ref="B101:B103"/>
    <mergeCell ref="C101:E103"/>
    <mergeCell ref="F101:G101"/>
    <mergeCell ref="F102:G102"/>
    <mergeCell ref="F103:G103"/>
    <mergeCell ref="B104:G104"/>
    <mergeCell ref="B97:B98"/>
    <mergeCell ref="C97:E98"/>
    <mergeCell ref="F97:G97"/>
    <mergeCell ref="F98:G98"/>
    <mergeCell ref="B99:G99"/>
    <mergeCell ref="C100:E100"/>
    <mergeCell ref="F100:G100"/>
    <mergeCell ref="B91:G91"/>
    <mergeCell ref="B92:B96"/>
    <mergeCell ref="C92:E96"/>
    <mergeCell ref="F92:G92"/>
    <mergeCell ref="F93:G93"/>
    <mergeCell ref="F94:G94"/>
    <mergeCell ref="F95:G95"/>
    <mergeCell ref="F96:G96"/>
    <mergeCell ref="C88:E88"/>
    <mergeCell ref="F88:G88"/>
    <mergeCell ref="C89:E89"/>
    <mergeCell ref="F89:G89"/>
    <mergeCell ref="C90:E90"/>
    <mergeCell ref="F90:G90"/>
    <mergeCell ref="C84:E84"/>
    <mergeCell ref="F84:G84"/>
    <mergeCell ref="C85:E85"/>
    <mergeCell ref="F85:G85"/>
    <mergeCell ref="B86:G86"/>
    <mergeCell ref="C87:E87"/>
    <mergeCell ref="F87:G87"/>
    <mergeCell ref="B79:G79"/>
    <mergeCell ref="C80:E80"/>
    <mergeCell ref="F80:G80"/>
    <mergeCell ref="B81:B83"/>
    <mergeCell ref="C81:E83"/>
    <mergeCell ref="F81:G81"/>
    <mergeCell ref="F82:G82"/>
    <mergeCell ref="F83:G83"/>
    <mergeCell ref="C75:E75"/>
    <mergeCell ref="F75:G75"/>
    <mergeCell ref="C76:E76"/>
    <mergeCell ref="F76:G76"/>
    <mergeCell ref="B77:B78"/>
    <mergeCell ref="C77:E78"/>
    <mergeCell ref="F77:G77"/>
    <mergeCell ref="F78:G78"/>
    <mergeCell ref="B71:G71"/>
    <mergeCell ref="B72:B74"/>
    <mergeCell ref="C72:E74"/>
    <mergeCell ref="F72:G72"/>
    <mergeCell ref="F73:G73"/>
    <mergeCell ref="F74:G74"/>
    <mergeCell ref="B67:B68"/>
    <mergeCell ref="C67:E68"/>
    <mergeCell ref="F67:G67"/>
    <mergeCell ref="F68:G68"/>
    <mergeCell ref="B69:B70"/>
    <mergeCell ref="C69:E70"/>
    <mergeCell ref="F69:G69"/>
    <mergeCell ref="F70:G70"/>
    <mergeCell ref="B63:G63"/>
    <mergeCell ref="B64:B65"/>
    <mergeCell ref="C64:E65"/>
    <mergeCell ref="F64:G64"/>
    <mergeCell ref="F65:G65"/>
    <mergeCell ref="C66:E66"/>
    <mergeCell ref="F66:G66"/>
    <mergeCell ref="B58:G58"/>
    <mergeCell ref="B59:B60"/>
    <mergeCell ref="C59:E60"/>
    <mergeCell ref="F59:G59"/>
    <mergeCell ref="F60:G60"/>
    <mergeCell ref="B61:B62"/>
    <mergeCell ref="C61:E62"/>
    <mergeCell ref="F61:G61"/>
    <mergeCell ref="F62:G62"/>
    <mergeCell ref="C53:E53"/>
    <mergeCell ref="F53:G53"/>
    <mergeCell ref="C54:E54"/>
    <mergeCell ref="F54:G54"/>
    <mergeCell ref="B55:B57"/>
    <mergeCell ref="C55:E57"/>
    <mergeCell ref="F55:G55"/>
    <mergeCell ref="F56:G56"/>
    <mergeCell ref="F57:G57"/>
    <mergeCell ref="B49:G49"/>
    <mergeCell ref="B50:B52"/>
    <mergeCell ref="C50:E52"/>
    <mergeCell ref="F50:G50"/>
    <mergeCell ref="F51:G51"/>
    <mergeCell ref="F52:G52"/>
    <mergeCell ref="C46:E46"/>
    <mergeCell ref="F46:G46"/>
    <mergeCell ref="C47:E47"/>
    <mergeCell ref="F47:G47"/>
    <mergeCell ref="C48:E48"/>
    <mergeCell ref="F48:G48"/>
    <mergeCell ref="B42:G42"/>
    <mergeCell ref="C43:E43"/>
    <mergeCell ref="F43:G43"/>
    <mergeCell ref="C44:E44"/>
    <mergeCell ref="F44:G44"/>
    <mergeCell ref="C45:E45"/>
    <mergeCell ref="F45:G45"/>
    <mergeCell ref="F37:G37"/>
    <mergeCell ref="F38:G38"/>
    <mergeCell ref="F39:G39"/>
    <mergeCell ref="B40:B41"/>
    <mergeCell ref="C40:E41"/>
    <mergeCell ref="F40:G40"/>
    <mergeCell ref="F41:G41"/>
    <mergeCell ref="C31:E31"/>
    <mergeCell ref="F31:G31"/>
    <mergeCell ref="B32:G32"/>
    <mergeCell ref="C33:E33"/>
    <mergeCell ref="F33:G33"/>
    <mergeCell ref="B34:B39"/>
    <mergeCell ref="C34:E39"/>
    <mergeCell ref="F34:G34"/>
    <mergeCell ref="F35:G35"/>
    <mergeCell ref="F36:G36"/>
    <mergeCell ref="B23:B30"/>
    <mergeCell ref="C23:E30"/>
    <mergeCell ref="F23:G23"/>
    <mergeCell ref="F24:G24"/>
    <mergeCell ref="F25:G25"/>
    <mergeCell ref="F26:G26"/>
    <mergeCell ref="F27:G27"/>
    <mergeCell ref="F28:G28"/>
    <mergeCell ref="F29:G29"/>
    <mergeCell ref="F30:G30"/>
    <mergeCell ref="B19:B21"/>
    <mergeCell ref="C19:E21"/>
    <mergeCell ref="F19:G19"/>
    <mergeCell ref="F20:G20"/>
    <mergeCell ref="F21:G21"/>
    <mergeCell ref="B22:G22"/>
    <mergeCell ref="B13:E15"/>
    <mergeCell ref="F13:G15"/>
    <mergeCell ref="H13:L13"/>
    <mergeCell ref="M13:N15"/>
    <mergeCell ref="B16:G16"/>
    <mergeCell ref="B17:B18"/>
    <mergeCell ref="C17:E18"/>
    <mergeCell ref="F17:G17"/>
    <mergeCell ref="F18:G18"/>
    <mergeCell ref="B9:C9"/>
    <mergeCell ref="D9:E9"/>
    <mergeCell ref="B10:C10"/>
    <mergeCell ref="D10:E10"/>
    <mergeCell ref="B11:C11"/>
    <mergeCell ref="D11:E11"/>
    <mergeCell ref="D2:N2"/>
    <mergeCell ref="D4:N4"/>
    <mergeCell ref="B6:E6"/>
    <mergeCell ref="H6:N6"/>
    <mergeCell ref="B7:C7"/>
    <mergeCell ref="D7:E7"/>
    <mergeCell ref="G7:G11"/>
    <mergeCell ref="H7:N11"/>
    <mergeCell ref="B8:C8"/>
    <mergeCell ref="D8:E8"/>
  </mergeCells>
  <conditionalFormatting sqref="M80:M85 M17:M21 M50:M57 M105:M108">
    <cfRule type="containsText" dxfId="27" priority="15" operator="containsText" text="&lt;">
      <formula>NOT(ISERROR(SEARCH("&lt;",M17)))</formula>
    </cfRule>
  </conditionalFormatting>
  <conditionalFormatting sqref="I110:L110">
    <cfRule type="cellIs" dxfId="26" priority="13" operator="greaterThan">
      <formula>0.5</formula>
    </cfRule>
    <cfRule type="cellIs" dxfId="25" priority="14" operator="lessThan">
      <formula>0.5</formula>
    </cfRule>
  </conditionalFormatting>
  <conditionalFormatting sqref="I112:J112">
    <cfRule type="cellIs" dxfId="24" priority="12" operator="equal">
      <formula>"!"</formula>
    </cfRule>
  </conditionalFormatting>
  <conditionalFormatting sqref="M23:M31">
    <cfRule type="containsText" dxfId="23" priority="11" operator="containsText" text="&lt;">
      <formula>NOT(ISERROR(SEARCH("&lt;",M23)))</formula>
    </cfRule>
  </conditionalFormatting>
  <conditionalFormatting sqref="M43:M48">
    <cfRule type="containsText" dxfId="22" priority="10" operator="containsText" text="&lt;">
      <formula>NOT(ISERROR(SEARCH("&lt;",M43)))</formula>
    </cfRule>
  </conditionalFormatting>
  <conditionalFormatting sqref="M33:M41">
    <cfRule type="containsText" dxfId="21" priority="9" operator="containsText" text="&lt;">
      <formula>NOT(ISERROR(SEARCH("&lt;",M33)))</formula>
    </cfRule>
  </conditionalFormatting>
  <conditionalFormatting sqref="M92:M98">
    <cfRule type="containsText" dxfId="20" priority="8" operator="containsText" text="&lt;">
      <formula>NOT(ISERROR(SEARCH("&lt;",M92)))</formula>
    </cfRule>
  </conditionalFormatting>
  <conditionalFormatting sqref="M72:M78">
    <cfRule type="containsText" dxfId="19" priority="7" operator="containsText" text="&lt;">
      <formula>NOT(ISERROR(SEARCH("&lt;",M72)))</formula>
    </cfRule>
  </conditionalFormatting>
  <conditionalFormatting sqref="M59:M62 M64:M70">
    <cfRule type="containsText" dxfId="18" priority="6" operator="containsText" text="&lt;">
      <formula>NOT(ISERROR(SEARCH("&lt;",M59)))</formula>
    </cfRule>
  </conditionalFormatting>
  <conditionalFormatting sqref="M100:M103">
    <cfRule type="containsText" dxfId="17" priority="5" operator="containsText" text="&lt;">
      <formula>NOT(ISERROR(SEARCH("&lt;",M100)))</formula>
    </cfRule>
  </conditionalFormatting>
  <conditionalFormatting sqref="H104 H99 H91 H79 H71 H58 H49 H42 H32 H22 H16">
    <cfRule type="containsText" dxfId="16" priority="4" operator="containsText" text="?">
      <formula>NOT(ISERROR(SEARCH("?",H16)))</formula>
    </cfRule>
  </conditionalFormatting>
  <conditionalFormatting sqref="H86">
    <cfRule type="containsText" dxfId="15" priority="3" operator="containsText" text="?">
      <formula>NOT(ISERROR(SEARCH("?",H86)))</formula>
    </cfRule>
  </conditionalFormatting>
  <conditionalFormatting sqref="M87:M90">
    <cfRule type="containsText" dxfId="14" priority="2" operator="containsText" text="&lt;">
      <formula>NOT(ISERROR(SEARCH("&lt;",M87)))</formula>
    </cfRule>
  </conditionalFormatting>
  <conditionalFormatting sqref="H63">
    <cfRule type="containsText" dxfId="13" priority="1" operator="containsText" text="?">
      <formula>NOT(ISERROR(SEARCH("?",H63)))</formula>
    </cfRule>
  </conditionalFormatting>
  <pageMargins left="0.59055118110236227" right="0.59055118110236227" top="0.59055118110236227" bottom="0.59055118110236227"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U59"/>
  <sheetViews>
    <sheetView zoomScaleNormal="100" zoomScaleSheetLayoutView="120" workbookViewId="0">
      <selection activeCell="H12" sqref="H12"/>
    </sheetView>
  </sheetViews>
  <sheetFormatPr baseColWidth="10" defaultRowHeight="21" customHeight="1" x14ac:dyDescent="0.25"/>
  <cols>
    <col min="1" max="1" width="3.7109375" style="2" customWidth="1"/>
    <col min="2" max="2" width="10.140625" style="2" customWidth="1"/>
    <col min="3" max="3" width="10.28515625" style="2" customWidth="1"/>
    <col min="4" max="4" width="14.7109375" style="2" customWidth="1"/>
    <col min="5" max="5" width="25.7109375" style="2" customWidth="1"/>
    <col min="6" max="6" width="13.7109375" style="2" customWidth="1"/>
    <col min="7" max="7" width="37.7109375" style="2" customWidth="1"/>
    <col min="8" max="12" width="10.7109375" style="2" customWidth="1"/>
    <col min="13" max="13" width="4.7109375" style="2" customWidth="1"/>
    <col min="14" max="14" width="5.7109375" style="2" customWidth="1"/>
    <col min="15" max="15" width="4.7109375" style="64" hidden="1" customWidth="1"/>
    <col min="16" max="21" width="12.5703125" style="6" hidden="1" customWidth="1"/>
    <col min="22" max="16384" width="11.42578125" style="2"/>
  </cols>
  <sheetData>
    <row r="1" spans="2:21" ht="16.5" customHeight="1" thickBot="1" x14ac:dyDescent="0.3"/>
    <row r="2" spans="2:21" ht="42" customHeight="1" thickBot="1" x14ac:dyDescent="0.3">
      <c r="D2" s="225" t="s">
        <v>120</v>
      </c>
      <c r="E2" s="226"/>
      <c r="F2" s="226"/>
      <c r="G2" s="226"/>
      <c r="H2" s="226"/>
      <c r="I2" s="226"/>
      <c r="J2" s="226"/>
      <c r="K2" s="226"/>
      <c r="L2" s="226"/>
      <c r="M2" s="226"/>
      <c r="N2" s="227"/>
    </row>
    <row r="3" spans="2:21" ht="20.100000000000001" customHeight="1" thickBot="1" x14ac:dyDescent="0.3"/>
    <row r="4" spans="2:21" ht="42" customHeight="1" thickBot="1" x14ac:dyDescent="0.3">
      <c r="D4" s="316" t="s">
        <v>67</v>
      </c>
      <c r="E4" s="317"/>
      <c r="F4" s="317"/>
      <c r="G4" s="317"/>
      <c r="H4" s="317"/>
      <c r="I4" s="317"/>
      <c r="J4" s="317"/>
      <c r="K4" s="317"/>
      <c r="L4" s="317"/>
      <c r="M4" s="317"/>
      <c r="N4" s="318"/>
    </row>
    <row r="5" spans="2:21" ht="21" customHeight="1" x14ac:dyDescent="0.25">
      <c r="N5" s="21"/>
    </row>
    <row r="6" spans="2:21" ht="21" customHeight="1" x14ac:dyDescent="0.25">
      <c r="B6" s="136" t="s">
        <v>58</v>
      </c>
      <c r="C6" s="136"/>
      <c r="D6" s="136"/>
      <c r="E6" s="136"/>
      <c r="F6" s="3"/>
      <c r="G6" s="8" t="s">
        <v>70</v>
      </c>
      <c r="H6" s="235"/>
      <c r="I6" s="235"/>
      <c r="J6" s="235"/>
      <c r="K6" s="235"/>
      <c r="L6" s="235"/>
      <c r="M6" s="235"/>
      <c r="N6" s="235"/>
    </row>
    <row r="7" spans="2:21" ht="21" customHeight="1" x14ac:dyDescent="0.25">
      <c r="B7" s="146" t="s">
        <v>47</v>
      </c>
      <c r="C7" s="147"/>
      <c r="D7" s="164" t="str">
        <f>IF(COUNTBLANK(Evaluation!F8)=0,Evaluation!F8,"")</f>
        <v>ACAD1</v>
      </c>
      <c r="E7" s="165"/>
      <c r="F7" s="4"/>
      <c r="G7" s="232" t="s">
        <v>84</v>
      </c>
      <c r="H7" s="236"/>
      <c r="I7" s="236"/>
      <c r="J7" s="236"/>
      <c r="K7" s="236"/>
      <c r="L7" s="236"/>
      <c r="M7" s="236"/>
      <c r="N7" s="236"/>
    </row>
    <row r="8" spans="2:21" ht="21" customHeight="1" x14ac:dyDescent="0.25">
      <c r="B8" s="144" t="s">
        <v>43</v>
      </c>
      <c r="C8" s="145"/>
      <c r="D8" s="164" t="str">
        <f>IF(COUNTBLANK(Evaluation!F9)=0,Evaluation!F9,"")</f>
        <v>ÉTAB1</v>
      </c>
      <c r="E8" s="165"/>
      <c r="F8" s="4"/>
      <c r="G8" s="233"/>
      <c r="H8" s="236"/>
      <c r="I8" s="236"/>
      <c r="J8" s="236"/>
      <c r="K8" s="236"/>
      <c r="L8" s="236"/>
      <c r="M8" s="236"/>
      <c r="N8" s="236"/>
    </row>
    <row r="9" spans="2:21" ht="21" customHeight="1" x14ac:dyDescent="0.25">
      <c r="B9" s="144" t="s">
        <v>44</v>
      </c>
      <c r="C9" s="145"/>
      <c r="D9" s="164" t="str">
        <f>IF(COUNTBLANK(Evaluation!F10)=0,Evaluation!F10,"")</f>
        <v>20..</v>
      </c>
      <c r="E9" s="165"/>
      <c r="F9" s="4"/>
      <c r="G9" s="233"/>
      <c r="H9" s="236"/>
      <c r="I9" s="236"/>
      <c r="J9" s="236"/>
      <c r="K9" s="236"/>
      <c r="L9" s="236"/>
      <c r="M9" s="236"/>
      <c r="N9" s="236"/>
    </row>
    <row r="10" spans="2:21" ht="21" customHeight="1" x14ac:dyDescent="0.25">
      <c r="B10" s="144" t="s">
        <v>45</v>
      </c>
      <c r="C10" s="145"/>
      <c r="D10" s="162" t="str">
        <f>IF(COUNTBLANK(Evaluation!F11)=0,Evaluation!F11,"")</f>
        <v>CANDIDAT1</v>
      </c>
      <c r="E10" s="163"/>
      <c r="F10" s="4"/>
      <c r="G10" s="233"/>
      <c r="H10" s="236"/>
      <c r="I10" s="236"/>
      <c r="J10" s="236"/>
      <c r="K10" s="236"/>
      <c r="L10" s="236"/>
      <c r="M10" s="236"/>
      <c r="N10" s="236"/>
    </row>
    <row r="11" spans="2:21" ht="21" customHeight="1" x14ac:dyDescent="0.25">
      <c r="B11" s="144" t="s">
        <v>46</v>
      </c>
      <c r="C11" s="145"/>
      <c r="D11" s="162" t="str">
        <f>IF(COUNTBLANK(Evaluation!F12)=0,Evaluation!F12,"")</f>
        <v>ÉLÈVE1</v>
      </c>
      <c r="E11" s="163"/>
      <c r="F11" s="4"/>
      <c r="G11" s="234"/>
      <c r="H11" s="236"/>
      <c r="I11" s="236"/>
      <c r="J11" s="236"/>
      <c r="K11" s="236"/>
      <c r="L11" s="236"/>
      <c r="M11" s="236"/>
      <c r="N11" s="236"/>
    </row>
    <row r="12" spans="2:21" ht="21" customHeight="1" thickBot="1" x14ac:dyDescent="0.3"/>
    <row r="13" spans="2:21" ht="28.5" customHeight="1" thickBot="1" x14ac:dyDescent="0.3">
      <c r="B13" s="321" t="s">
        <v>71</v>
      </c>
      <c r="C13" s="343"/>
      <c r="D13" s="343"/>
      <c r="E13" s="322"/>
      <c r="F13" s="321" t="s">
        <v>72</v>
      </c>
      <c r="G13" s="322"/>
      <c r="H13" s="327" t="s">
        <v>73</v>
      </c>
      <c r="I13" s="328"/>
      <c r="J13" s="328"/>
      <c r="K13" s="328"/>
      <c r="L13" s="329"/>
      <c r="M13" s="330" t="s">
        <v>90</v>
      </c>
      <c r="N13" s="331"/>
    </row>
    <row r="14" spans="2:21" ht="15.75" customHeight="1" x14ac:dyDescent="0.25">
      <c r="B14" s="323"/>
      <c r="C14" s="344"/>
      <c r="D14" s="344"/>
      <c r="E14" s="324"/>
      <c r="F14" s="323"/>
      <c r="G14" s="324"/>
      <c r="H14" s="13" t="s">
        <v>74</v>
      </c>
      <c r="I14" s="58">
        <v>0</v>
      </c>
      <c r="J14" s="25" t="s">
        <v>75</v>
      </c>
      <c r="K14" s="14" t="s">
        <v>76</v>
      </c>
      <c r="L14" s="15" t="s">
        <v>77</v>
      </c>
      <c r="M14" s="332"/>
      <c r="N14" s="333"/>
    </row>
    <row r="15" spans="2:21" ht="25.5" customHeight="1" thickBot="1" x14ac:dyDescent="0.3">
      <c r="B15" s="325"/>
      <c r="C15" s="345"/>
      <c r="D15" s="345"/>
      <c r="E15" s="326"/>
      <c r="F15" s="325"/>
      <c r="G15" s="326"/>
      <c r="H15" s="9" t="s">
        <v>78</v>
      </c>
      <c r="I15" s="12" t="s">
        <v>79</v>
      </c>
      <c r="J15" s="26" t="s">
        <v>80</v>
      </c>
      <c r="K15" s="11" t="s">
        <v>81</v>
      </c>
      <c r="L15" s="10" t="s">
        <v>82</v>
      </c>
      <c r="M15" s="334"/>
      <c r="N15" s="335"/>
      <c r="P15" s="59" t="s">
        <v>107</v>
      </c>
      <c r="Q15" s="60" t="s">
        <v>105</v>
      </c>
      <c r="R15" s="59" t="s">
        <v>94</v>
      </c>
      <c r="S15" s="59" t="s">
        <v>92</v>
      </c>
      <c r="T15" s="59" t="s">
        <v>93</v>
      </c>
      <c r="U15" s="59" t="s">
        <v>106</v>
      </c>
    </row>
    <row r="16" spans="2:21" ht="21" customHeight="1" thickBot="1" x14ac:dyDescent="0.3">
      <c r="B16" s="346" t="s">
        <v>11</v>
      </c>
      <c r="C16" s="347"/>
      <c r="D16" s="347"/>
      <c r="E16" s="347"/>
      <c r="F16" s="347"/>
      <c r="G16" s="347"/>
      <c r="H16" s="91" t="str">
        <f>IF((R17+R18+R19+R20+R21)/(P17+P18+P19+P20+P21)&lt;0.5,"?","")</f>
        <v/>
      </c>
      <c r="I16" s="48"/>
      <c r="J16" s="48"/>
      <c r="K16" s="48"/>
      <c r="L16" s="48"/>
      <c r="M16" s="48"/>
      <c r="N16" s="50">
        <f>P16</f>
        <v>0.3</v>
      </c>
      <c r="O16" s="67">
        <f>SUM(N17:N21)</f>
        <v>1</v>
      </c>
      <c r="P16" s="42">
        <f>SUM(P17:P21)/100</f>
        <v>0.3</v>
      </c>
      <c r="Q16" s="42"/>
      <c r="R16" s="5"/>
      <c r="S16" s="5"/>
      <c r="T16" s="40">
        <f>SUM(T17:T40)</f>
        <v>0</v>
      </c>
      <c r="U16" s="40">
        <f>SUM(U17:U40)</f>
        <v>20</v>
      </c>
    </row>
    <row r="17" spans="2:21" ht="21" customHeight="1" x14ac:dyDescent="0.25">
      <c r="B17" s="302" t="s">
        <v>21</v>
      </c>
      <c r="C17" s="304" t="s">
        <v>137</v>
      </c>
      <c r="D17" s="305"/>
      <c r="E17" s="306"/>
      <c r="F17" s="340" t="s">
        <v>12</v>
      </c>
      <c r="G17" s="341"/>
      <c r="H17" s="111"/>
      <c r="I17" s="112"/>
      <c r="J17" s="112"/>
      <c r="K17" s="112"/>
      <c r="L17" s="112"/>
      <c r="M17" s="20" t="str">
        <f t="shared" ref="M17:M40" si="0">IF(COUNTBLANK(H17:L17)=4,"","&lt;")</f>
        <v>&lt;</v>
      </c>
      <c r="N17" s="62">
        <f>P17/O21</f>
        <v>0.2</v>
      </c>
      <c r="O17" s="65"/>
      <c r="P17" s="32">
        <v>6</v>
      </c>
      <c r="Q17" s="40">
        <f>20*P16</f>
        <v>6</v>
      </c>
      <c r="R17" s="5">
        <f>IF(ISBLANK(H17),P17,0)</f>
        <v>6</v>
      </c>
      <c r="S17" s="5">
        <f>IF(I17="x",0,IF(J17="x",1/3,IF(K17="x",2/3,IF(L17="x",1)))*R17)</f>
        <v>0</v>
      </c>
      <c r="T17" s="40">
        <f>IF(SUM(R17:R21)=0,0,SUM(S17:S21)/SUM(R17:R21)*Q17)</f>
        <v>0</v>
      </c>
      <c r="U17" s="40">
        <f>IF(SUM(R17:R21)=0,0,Q17)</f>
        <v>6</v>
      </c>
    </row>
    <row r="18" spans="2:21" ht="21" customHeight="1" x14ac:dyDescent="0.25">
      <c r="B18" s="336"/>
      <c r="C18" s="337"/>
      <c r="D18" s="338"/>
      <c r="E18" s="339"/>
      <c r="F18" s="340" t="s">
        <v>13</v>
      </c>
      <c r="G18" s="341"/>
      <c r="H18" s="114"/>
      <c r="I18" s="115"/>
      <c r="J18" s="115"/>
      <c r="K18" s="115"/>
      <c r="L18" s="115"/>
      <c r="M18" s="20" t="str">
        <f t="shared" si="0"/>
        <v>&lt;</v>
      </c>
      <c r="N18" s="62">
        <f>P18/O21</f>
        <v>0.2</v>
      </c>
      <c r="O18" s="65"/>
      <c r="P18" s="32">
        <v>6</v>
      </c>
      <c r="Q18" s="5"/>
      <c r="R18" s="5">
        <f>IF(ISBLANK(H18),P18,0)</f>
        <v>6</v>
      </c>
      <c r="S18" s="5">
        <f>IF(I18="x",0,IF(J18="x",1/3,IF(K18="x",2/3,IF(L18="x",1)))*R18)</f>
        <v>0</v>
      </c>
      <c r="T18" s="5"/>
      <c r="U18" s="5"/>
    </row>
    <row r="19" spans="2:21" ht="21" customHeight="1" x14ac:dyDescent="0.25">
      <c r="B19" s="336"/>
      <c r="C19" s="337"/>
      <c r="D19" s="338"/>
      <c r="E19" s="339"/>
      <c r="F19" s="340" t="s">
        <v>14</v>
      </c>
      <c r="G19" s="342"/>
      <c r="H19" s="114"/>
      <c r="I19" s="115"/>
      <c r="J19" s="115"/>
      <c r="K19" s="115"/>
      <c r="L19" s="115"/>
      <c r="M19" s="20" t="str">
        <f t="shared" si="0"/>
        <v>&lt;</v>
      </c>
      <c r="N19" s="62">
        <f>P19/O21</f>
        <v>0.2</v>
      </c>
      <c r="O19" s="65"/>
      <c r="P19" s="32">
        <v>6</v>
      </c>
      <c r="Q19" s="5"/>
      <c r="R19" s="5">
        <f>IF(ISBLANK(H19),P19,0)</f>
        <v>6</v>
      </c>
      <c r="S19" s="5">
        <f>IF(I19="x",0,IF(J19="x",1/3,IF(K19="x",2/3,IF(L19="x",1)))*R19)</f>
        <v>0</v>
      </c>
      <c r="T19" s="5"/>
      <c r="U19" s="5"/>
    </row>
    <row r="20" spans="2:21" ht="21" customHeight="1" x14ac:dyDescent="0.25">
      <c r="B20" s="336"/>
      <c r="C20" s="337"/>
      <c r="D20" s="338"/>
      <c r="E20" s="339"/>
      <c r="F20" s="340" t="s">
        <v>15</v>
      </c>
      <c r="G20" s="341"/>
      <c r="H20" s="114"/>
      <c r="I20" s="115"/>
      <c r="J20" s="115"/>
      <c r="K20" s="115"/>
      <c r="L20" s="115"/>
      <c r="M20" s="20" t="str">
        <f t="shared" si="0"/>
        <v>&lt;</v>
      </c>
      <c r="N20" s="62">
        <f>P20/O21</f>
        <v>0.2</v>
      </c>
      <c r="O20" s="65"/>
      <c r="P20" s="32">
        <v>6</v>
      </c>
      <c r="Q20" s="5"/>
      <c r="R20" s="5">
        <f>IF(ISBLANK(H20),P20,0)</f>
        <v>6</v>
      </c>
      <c r="S20" s="5">
        <f>IF(I20="x",0,IF(J20="x",1/3,IF(K20="x",2/3,IF(L20="x",1)))*R20)</f>
        <v>0</v>
      </c>
      <c r="T20" s="5"/>
      <c r="U20" s="5"/>
    </row>
    <row r="21" spans="2:21" ht="21" customHeight="1" thickBot="1" x14ac:dyDescent="0.3">
      <c r="B21" s="303"/>
      <c r="C21" s="307"/>
      <c r="D21" s="308"/>
      <c r="E21" s="309"/>
      <c r="F21" s="340" t="s">
        <v>138</v>
      </c>
      <c r="G21" s="341"/>
      <c r="H21" s="117"/>
      <c r="I21" s="115"/>
      <c r="J21" s="115"/>
      <c r="K21" s="115"/>
      <c r="L21" s="115"/>
      <c r="M21" s="20" t="str">
        <f t="shared" si="0"/>
        <v>&lt;</v>
      </c>
      <c r="N21" s="62">
        <f>P21/O21</f>
        <v>0.2</v>
      </c>
      <c r="O21" s="72">
        <f>SUM(P17:P21)</f>
        <v>30</v>
      </c>
      <c r="P21" s="32">
        <v>6</v>
      </c>
      <c r="Q21" s="5"/>
      <c r="R21" s="5">
        <f>IF(ISBLANK(H21),P21,0)</f>
        <v>6</v>
      </c>
      <c r="S21" s="5">
        <f>IF(I21="x",0,IF(J21="x",1/3,IF(K21="x",2/3,IF(L21="x",1)))*R21)</f>
        <v>0</v>
      </c>
      <c r="T21" s="5"/>
      <c r="U21" s="5"/>
    </row>
    <row r="22" spans="2:21" ht="21" customHeight="1" thickBot="1" x14ac:dyDescent="0.3">
      <c r="B22" s="319" t="s">
        <v>139</v>
      </c>
      <c r="C22" s="320"/>
      <c r="D22" s="320"/>
      <c r="E22" s="320"/>
      <c r="F22" s="320"/>
      <c r="G22" s="320"/>
      <c r="H22" s="128" t="str">
        <f>IF((R23+R24+R25+R26+R27+R28)/(P23+P24+P25+P26+P27+P28)&lt;0.5,"?","")</f>
        <v/>
      </c>
      <c r="I22" s="129"/>
      <c r="J22" s="129"/>
      <c r="K22" s="129"/>
      <c r="L22" s="129"/>
      <c r="M22" s="49"/>
      <c r="N22" s="51">
        <f>P22</f>
        <v>0.25</v>
      </c>
      <c r="O22" s="67">
        <f>SUM(N23:N28)</f>
        <v>1</v>
      </c>
      <c r="P22" s="42">
        <f>SUM(P23:P28)/100</f>
        <v>0.25</v>
      </c>
      <c r="Q22" s="42"/>
      <c r="R22" s="5"/>
      <c r="S22" s="5"/>
      <c r="T22" s="5"/>
      <c r="U22" s="5"/>
    </row>
    <row r="23" spans="2:21" ht="21" customHeight="1" x14ac:dyDescent="0.25">
      <c r="B23" s="302" t="s">
        <v>140</v>
      </c>
      <c r="C23" s="304" t="s">
        <v>141</v>
      </c>
      <c r="D23" s="305"/>
      <c r="E23" s="306"/>
      <c r="F23" s="310" t="s">
        <v>170</v>
      </c>
      <c r="G23" s="311"/>
      <c r="H23" s="111"/>
      <c r="I23" s="115"/>
      <c r="J23" s="115"/>
      <c r="K23" s="115"/>
      <c r="L23" s="115"/>
      <c r="M23" s="20" t="str">
        <f t="shared" si="0"/>
        <v>&lt;</v>
      </c>
      <c r="N23" s="62">
        <f>P23/O28</f>
        <v>0.18</v>
      </c>
      <c r="O23" s="65"/>
      <c r="P23" s="32">
        <v>4.5</v>
      </c>
      <c r="Q23" s="40">
        <f>20*P22</f>
        <v>5</v>
      </c>
      <c r="R23" s="5">
        <f t="shared" ref="R23:R40" si="1">IF(ISBLANK(H23),P23,0)</f>
        <v>4.5</v>
      </c>
      <c r="S23" s="5">
        <f t="shared" ref="S23:S40" si="2">IF(I23="x",0,IF(J23="x",1/3,IF(K23="x",2/3,IF(L23="x",1)))*R23)</f>
        <v>0</v>
      </c>
      <c r="T23" s="40">
        <f>IF(SUM(R23:R28)=0,0,SUM(S23:S28)/SUM(R23:R28)*Q23)</f>
        <v>0</v>
      </c>
      <c r="U23" s="40">
        <f>IF(SUM(R23:R28)=0,0,Q23)</f>
        <v>5</v>
      </c>
    </row>
    <row r="24" spans="2:21" ht="21" customHeight="1" x14ac:dyDescent="0.25">
      <c r="B24" s="336"/>
      <c r="C24" s="337"/>
      <c r="D24" s="338"/>
      <c r="E24" s="339"/>
      <c r="F24" s="310" t="s">
        <v>171</v>
      </c>
      <c r="G24" s="311"/>
      <c r="H24" s="114"/>
      <c r="I24" s="115"/>
      <c r="J24" s="115"/>
      <c r="K24" s="115"/>
      <c r="L24" s="115"/>
      <c r="M24" s="20" t="str">
        <f t="shared" si="0"/>
        <v>&lt;</v>
      </c>
      <c r="N24" s="62">
        <f>P24/O28</f>
        <v>0.16</v>
      </c>
      <c r="O24" s="65"/>
      <c r="P24" s="32">
        <v>4</v>
      </c>
      <c r="Q24" s="5"/>
      <c r="R24" s="5">
        <f t="shared" si="1"/>
        <v>4</v>
      </c>
      <c r="S24" s="5">
        <f t="shared" si="2"/>
        <v>0</v>
      </c>
      <c r="T24" s="5"/>
      <c r="U24" s="5"/>
    </row>
    <row r="25" spans="2:21" ht="21" customHeight="1" x14ac:dyDescent="0.25">
      <c r="B25" s="303"/>
      <c r="C25" s="307"/>
      <c r="D25" s="308"/>
      <c r="E25" s="309"/>
      <c r="F25" s="310" t="s">
        <v>172</v>
      </c>
      <c r="G25" s="311"/>
      <c r="H25" s="114"/>
      <c r="I25" s="115"/>
      <c r="J25" s="115"/>
      <c r="K25" s="115"/>
      <c r="L25" s="115"/>
      <c r="M25" s="20" t="str">
        <f t="shared" si="0"/>
        <v>&lt;</v>
      </c>
      <c r="N25" s="62">
        <f>P25/O28</f>
        <v>0.16</v>
      </c>
      <c r="O25" s="65"/>
      <c r="P25" s="32">
        <v>4</v>
      </c>
      <c r="Q25" s="5"/>
      <c r="R25" s="5">
        <f t="shared" si="1"/>
        <v>4</v>
      </c>
      <c r="S25" s="5">
        <f t="shared" si="2"/>
        <v>0</v>
      </c>
      <c r="T25" s="5"/>
      <c r="U25" s="5"/>
    </row>
    <row r="26" spans="2:21" ht="21" customHeight="1" x14ac:dyDescent="0.25">
      <c r="B26" s="302" t="s">
        <v>142</v>
      </c>
      <c r="C26" s="304" t="s">
        <v>149</v>
      </c>
      <c r="D26" s="305"/>
      <c r="E26" s="306"/>
      <c r="F26" s="310" t="s">
        <v>173</v>
      </c>
      <c r="G26" s="311"/>
      <c r="H26" s="114"/>
      <c r="I26" s="115"/>
      <c r="J26" s="115"/>
      <c r="K26" s="115"/>
      <c r="L26" s="115"/>
      <c r="M26" s="20" t="str">
        <f t="shared" si="0"/>
        <v>&lt;</v>
      </c>
      <c r="N26" s="62">
        <f>P26/O28</f>
        <v>0.18</v>
      </c>
      <c r="O26" s="65"/>
      <c r="P26" s="99">
        <v>4.5</v>
      </c>
      <c r="Q26" s="5"/>
      <c r="R26" s="5">
        <f t="shared" si="1"/>
        <v>4.5</v>
      </c>
      <c r="S26" s="5">
        <f t="shared" si="2"/>
        <v>0</v>
      </c>
      <c r="T26" s="5"/>
      <c r="U26" s="5"/>
    </row>
    <row r="27" spans="2:21" ht="21" customHeight="1" x14ac:dyDescent="0.25">
      <c r="B27" s="336"/>
      <c r="C27" s="337"/>
      <c r="D27" s="338"/>
      <c r="E27" s="339"/>
      <c r="F27" s="310" t="s">
        <v>174</v>
      </c>
      <c r="G27" s="311"/>
      <c r="H27" s="114"/>
      <c r="I27" s="115"/>
      <c r="J27" s="115"/>
      <c r="K27" s="115"/>
      <c r="L27" s="115"/>
      <c r="M27" s="20" t="str">
        <f t="shared" si="0"/>
        <v>&lt;</v>
      </c>
      <c r="N27" s="62">
        <f>P27/O28</f>
        <v>0.16</v>
      </c>
      <c r="O27" s="65"/>
      <c r="P27" s="32">
        <v>4</v>
      </c>
      <c r="Q27" s="5"/>
      <c r="R27" s="5">
        <f t="shared" si="1"/>
        <v>4</v>
      </c>
      <c r="S27" s="5">
        <f t="shared" si="2"/>
        <v>0</v>
      </c>
      <c r="T27" s="5"/>
      <c r="U27" s="5"/>
    </row>
    <row r="28" spans="2:21" ht="21" customHeight="1" thickBot="1" x14ac:dyDescent="0.3">
      <c r="B28" s="303"/>
      <c r="C28" s="307"/>
      <c r="D28" s="308"/>
      <c r="E28" s="309"/>
      <c r="F28" s="310" t="s">
        <v>175</v>
      </c>
      <c r="G28" s="311"/>
      <c r="H28" s="117"/>
      <c r="I28" s="115"/>
      <c r="J28" s="115"/>
      <c r="K28" s="115"/>
      <c r="L28" s="115"/>
      <c r="M28" s="20" t="str">
        <f t="shared" si="0"/>
        <v>&lt;</v>
      </c>
      <c r="N28" s="62">
        <f>P28/O28</f>
        <v>0.16</v>
      </c>
      <c r="O28" s="72">
        <f>SUM(P23:P28)</f>
        <v>25</v>
      </c>
      <c r="P28" s="32">
        <v>4</v>
      </c>
      <c r="Q28" s="5"/>
      <c r="R28" s="5">
        <f t="shared" si="1"/>
        <v>4</v>
      </c>
      <c r="S28" s="5">
        <f t="shared" si="2"/>
        <v>0</v>
      </c>
      <c r="T28" s="5"/>
      <c r="U28" s="5"/>
    </row>
    <row r="29" spans="2:21" ht="21" customHeight="1" thickBot="1" x14ac:dyDescent="0.3">
      <c r="B29" s="319" t="s">
        <v>145</v>
      </c>
      <c r="C29" s="320"/>
      <c r="D29" s="320"/>
      <c r="E29" s="320"/>
      <c r="F29" s="320"/>
      <c r="G29" s="320"/>
      <c r="H29" s="128" t="str">
        <f>IF((R30+R31+R32+R33)/(P30+P31+P32+P33)&lt;0.5,"?","")</f>
        <v/>
      </c>
      <c r="I29" s="129"/>
      <c r="J29" s="129"/>
      <c r="K29" s="129"/>
      <c r="L29" s="129"/>
      <c r="M29" s="49"/>
      <c r="N29" s="51">
        <f>P29</f>
        <v>0.2</v>
      </c>
      <c r="O29" s="67">
        <f>SUM(N30:N33)</f>
        <v>1</v>
      </c>
      <c r="P29" s="42">
        <f>SUM(P30:P33)/100</f>
        <v>0.2</v>
      </c>
      <c r="Q29" s="42"/>
      <c r="R29" s="5"/>
      <c r="S29" s="5"/>
      <c r="T29" s="5"/>
      <c r="U29" s="5"/>
    </row>
    <row r="30" spans="2:21" ht="21" customHeight="1" x14ac:dyDescent="0.25">
      <c r="B30" s="302" t="s">
        <v>143</v>
      </c>
      <c r="C30" s="304" t="s">
        <v>150</v>
      </c>
      <c r="D30" s="305"/>
      <c r="E30" s="306"/>
      <c r="F30" s="310" t="s">
        <v>166</v>
      </c>
      <c r="G30" s="311"/>
      <c r="H30" s="111"/>
      <c r="I30" s="115"/>
      <c r="J30" s="115"/>
      <c r="K30" s="115"/>
      <c r="L30" s="115"/>
      <c r="M30" s="20" t="str">
        <f t="shared" ref="M30:M33" si="3">IF(COUNTBLANK(H30:L30)=4,"","&lt;")</f>
        <v>&lt;</v>
      </c>
      <c r="N30" s="62">
        <f>P30/O33</f>
        <v>0.25</v>
      </c>
      <c r="O30" s="65"/>
      <c r="P30" s="32">
        <v>5</v>
      </c>
      <c r="Q30" s="40">
        <f>20*P29</f>
        <v>4</v>
      </c>
      <c r="R30" s="5">
        <f t="shared" ref="R30:R33" si="4">IF(ISBLANK(H30),P30,0)</f>
        <v>5</v>
      </c>
      <c r="S30" s="5">
        <f t="shared" ref="S30:S33" si="5">IF(I30="x",0,IF(J30="x",1/3,IF(K30="x",2/3,IF(L30="x",1)))*R30)</f>
        <v>0</v>
      </c>
      <c r="T30" s="40">
        <f>IF(SUM(R30:R33)=0,0,SUM(S30:S33)/SUM(R30:R33)*Q30)</f>
        <v>0</v>
      </c>
      <c r="U30" s="40">
        <f>IF(SUM(R30:R33)=0,0,Q30)</f>
        <v>4</v>
      </c>
    </row>
    <row r="31" spans="2:21" ht="21" customHeight="1" x14ac:dyDescent="0.25">
      <c r="B31" s="303"/>
      <c r="C31" s="307"/>
      <c r="D31" s="308"/>
      <c r="E31" s="309"/>
      <c r="F31" s="310" t="s">
        <v>167</v>
      </c>
      <c r="G31" s="311"/>
      <c r="H31" s="114"/>
      <c r="I31" s="115"/>
      <c r="J31" s="115"/>
      <c r="K31" s="115"/>
      <c r="L31" s="115"/>
      <c r="M31" s="20" t="str">
        <f t="shared" si="3"/>
        <v>&lt;</v>
      </c>
      <c r="N31" s="62">
        <f>P31/O33</f>
        <v>0.25</v>
      </c>
      <c r="O31" s="65"/>
      <c r="P31" s="32">
        <v>5</v>
      </c>
      <c r="Q31" s="5"/>
      <c r="R31" s="5">
        <f t="shared" si="4"/>
        <v>5</v>
      </c>
      <c r="S31" s="5">
        <f t="shared" si="5"/>
        <v>0</v>
      </c>
      <c r="T31" s="5"/>
      <c r="U31" s="5"/>
    </row>
    <row r="32" spans="2:21" ht="21" customHeight="1" x14ac:dyDescent="0.25">
      <c r="B32" s="302" t="s">
        <v>144</v>
      </c>
      <c r="C32" s="304" t="s">
        <v>151</v>
      </c>
      <c r="D32" s="305"/>
      <c r="E32" s="306"/>
      <c r="F32" s="310" t="s">
        <v>168</v>
      </c>
      <c r="G32" s="311"/>
      <c r="H32" s="114"/>
      <c r="I32" s="115"/>
      <c r="J32" s="115"/>
      <c r="K32" s="115"/>
      <c r="L32" s="115"/>
      <c r="M32" s="20" t="str">
        <f t="shared" si="3"/>
        <v>&lt;</v>
      </c>
      <c r="N32" s="62">
        <f>P32/O33</f>
        <v>0.25</v>
      </c>
      <c r="O32" s="65"/>
      <c r="P32" s="32">
        <v>5</v>
      </c>
      <c r="Q32" s="5"/>
      <c r="R32" s="5">
        <f t="shared" si="4"/>
        <v>5</v>
      </c>
      <c r="S32" s="5">
        <f t="shared" si="5"/>
        <v>0</v>
      </c>
      <c r="T32" s="5"/>
      <c r="U32" s="5"/>
    </row>
    <row r="33" spans="2:21" ht="21" customHeight="1" thickBot="1" x14ac:dyDescent="0.3">
      <c r="B33" s="303"/>
      <c r="C33" s="307"/>
      <c r="D33" s="308"/>
      <c r="E33" s="309"/>
      <c r="F33" s="310" t="s">
        <v>169</v>
      </c>
      <c r="G33" s="311"/>
      <c r="H33" s="117"/>
      <c r="I33" s="115"/>
      <c r="J33" s="115"/>
      <c r="K33" s="115"/>
      <c r="L33" s="115"/>
      <c r="M33" s="20" t="str">
        <f t="shared" si="3"/>
        <v>&lt;</v>
      </c>
      <c r="N33" s="62">
        <f>P33/O33</f>
        <v>0.25</v>
      </c>
      <c r="O33" s="72">
        <f>SUM(P30:P33)</f>
        <v>20</v>
      </c>
      <c r="P33" s="32">
        <v>5</v>
      </c>
      <c r="Q33" s="5"/>
      <c r="R33" s="5">
        <f t="shared" si="4"/>
        <v>5</v>
      </c>
      <c r="S33" s="5">
        <f t="shared" si="5"/>
        <v>0</v>
      </c>
      <c r="T33" s="5"/>
      <c r="U33" s="5"/>
    </row>
    <row r="34" spans="2:21" ht="21" customHeight="1" thickBot="1" x14ac:dyDescent="0.3">
      <c r="B34" s="319" t="s">
        <v>146</v>
      </c>
      <c r="C34" s="320"/>
      <c r="D34" s="320"/>
      <c r="E34" s="320"/>
      <c r="F34" s="320"/>
      <c r="G34" s="320"/>
      <c r="H34" s="128" t="str">
        <f>IF((R35+R36+R37+R38+R39+R40)/(P35+P36+P37+P38+P39+P40)&lt;0.5,"?","")</f>
        <v/>
      </c>
      <c r="I34" s="129"/>
      <c r="J34" s="129"/>
      <c r="K34" s="129"/>
      <c r="L34" s="129"/>
      <c r="M34" s="49"/>
      <c r="N34" s="51">
        <f>P34</f>
        <v>0.25</v>
      </c>
      <c r="O34" s="67">
        <f>SUM(N35:N40)</f>
        <v>1</v>
      </c>
      <c r="P34" s="42">
        <f>SUM(P35:P40)/100</f>
        <v>0.25</v>
      </c>
      <c r="Q34" s="5"/>
      <c r="R34" s="5"/>
      <c r="S34" s="5"/>
      <c r="T34" s="5"/>
      <c r="U34" s="5"/>
    </row>
    <row r="35" spans="2:21" ht="21" customHeight="1" x14ac:dyDescent="0.25">
      <c r="B35" s="98" t="s">
        <v>147</v>
      </c>
      <c r="C35" s="313" t="s">
        <v>153</v>
      </c>
      <c r="D35" s="314"/>
      <c r="E35" s="315"/>
      <c r="F35" s="349" t="s">
        <v>160</v>
      </c>
      <c r="G35" s="310"/>
      <c r="H35" s="111"/>
      <c r="I35" s="115"/>
      <c r="J35" s="115"/>
      <c r="K35" s="115"/>
      <c r="L35" s="115"/>
      <c r="M35" s="20" t="str">
        <f t="shared" si="0"/>
        <v>&lt;</v>
      </c>
      <c r="N35" s="62">
        <f>P35/O40</f>
        <v>0.25</v>
      </c>
      <c r="O35" s="65"/>
      <c r="P35" s="32">
        <v>6.25</v>
      </c>
      <c r="Q35" s="40">
        <f>20*P34</f>
        <v>5</v>
      </c>
      <c r="R35" s="5">
        <f t="shared" si="1"/>
        <v>6.25</v>
      </c>
      <c r="S35" s="5">
        <f t="shared" si="2"/>
        <v>0</v>
      </c>
      <c r="T35" s="40">
        <f>IF(SUM(R35:R40)=0,0,SUM(S35:S40)/SUM(R35:R40)*Q35)</f>
        <v>0</v>
      </c>
      <c r="U35" s="40">
        <f>IF(SUM(R35:R40)=0,0,Q35)</f>
        <v>5</v>
      </c>
    </row>
    <row r="36" spans="2:21" ht="21" customHeight="1" x14ac:dyDescent="0.25">
      <c r="B36" s="98" t="s">
        <v>148</v>
      </c>
      <c r="C36" s="313" t="s">
        <v>154</v>
      </c>
      <c r="D36" s="314"/>
      <c r="E36" s="315"/>
      <c r="F36" s="349" t="s">
        <v>161</v>
      </c>
      <c r="G36" s="310"/>
      <c r="H36" s="114"/>
      <c r="I36" s="115"/>
      <c r="J36" s="115"/>
      <c r="K36" s="115"/>
      <c r="L36" s="115"/>
      <c r="M36" s="20" t="str">
        <f t="shared" si="0"/>
        <v>&lt;</v>
      </c>
      <c r="N36" s="62">
        <f>P36/O40</f>
        <v>0.15</v>
      </c>
      <c r="O36" s="65"/>
      <c r="P36" s="32">
        <v>3.75</v>
      </c>
      <c r="Q36" s="5"/>
      <c r="R36" s="5">
        <f t="shared" si="1"/>
        <v>3.75</v>
      </c>
      <c r="S36" s="5">
        <f t="shared" si="2"/>
        <v>0</v>
      </c>
      <c r="T36" s="5"/>
      <c r="U36" s="5"/>
    </row>
    <row r="37" spans="2:21" ht="21" customHeight="1" x14ac:dyDescent="0.25">
      <c r="B37" s="312" t="s">
        <v>152</v>
      </c>
      <c r="C37" s="304" t="s">
        <v>155</v>
      </c>
      <c r="D37" s="305"/>
      <c r="E37" s="306"/>
      <c r="F37" s="350" t="s">
        <v>162</v>
      </c>
      <c r="G37" s="351"/>
      <c r="H37" s="114"/>
      <c r="I37" s="115"/>
      <c r="J37" s="115"/>
      <c r="K37" s="115"/>
      <c r="L37" s="115"/>
      <c r="M37" s="20" t="str">
        <f t="shared" si="0"/>
        <v>&lt;</v>
      </c>
      <c r="N37" s="62">
        <f>P37/O40</f>
        <v>0.1</v>
      </c>
      <c r="O37" s="65"/>
      <c r="P37" s="32">
        <v>2.5</v>
      </c>
      <c r="Q37" s="5"/>
      <c r="R37" s="5">
        <f t="shared" si="1"/>
        <v>2.5</v>
      </c>
      <c r="S37" s="5">
        <f t="shared" si="2"/>
        <v>0</v>
      </c>
      <c r="T37" s="5"/>
      <c r="U37" s="5"/>
    </row>
    <row r="38" spans="2:21" ht="21" customHeight="1" x14ac:dyDescent="0.25">
      <c r="B38" s="312"/>
      <c r="C38" s="307"/>
      <c r="D38" s="308"/>
      <c r="E38" s="309"/>
      <c r="F38" s="340" t="s">
        <v>163</v>
      </c>
      <c r="G38" s="341"/>
      <c r="H38" s="114"/>
      <c r="I38" s="115"/>
      <c r="J38" s="115"/>
      <c r="K38" s="115"/>
      <c r="L38" s="115"/>
      <c r="M38" s="20" t="str">
        <f t="shared" si="0"/>
        <v>&lt;</v>
      </c>
      <c r="N38" s="62">
        <f>P38/O40</f>
        <v>0.1</v>
      </c>
      <c r="O38" s="65"/>
      <c r="P38" s="32">
        <v>2.5</v>
      </c>
      <c r="Q38" s="5"/>
      <c r="R38" s="5">
        <f t="shared" si="1"/>
        <v>2.5</v>
      </c>
      <c r="S38" s="5">
        <f t="shared" si="2"/>
        <v>0</v>
      </c>
      <c r="T38" s="5"/>
      <c r="U38" s="5"/>
    </row>
    <row r="39" spans="2:21" ht="21" customHeight="1" x14ac:dyDescent="0.25">
      <c r="B39" s="98" t="s">
        <v>156</v>
      </c>
      <c r="C39" s="304" t="s">
        <v>158</v>
      </c>
      <c r="D39" s="305"/>
      <c r="E39" s="306"/>
      <c r="F39" s="310" t="s">
        <v>164</v>
      </c>
      <c r="G39" s="311"/>
      <c r="H39" s="114"/>
      <c r="I39" s="115"/>
      <c r="J39" s="115"/>
      <c r="K39" s="115"/>
      <c r="L39" s="115"/>
      <c r="M39" s="20" t="str">
        <f t="shared" si="0"/>
        <v>&lt;</v>
      </c>
      <c r="N39" s="62">
        <f>P39/O40</f>
        <v>0.2</v>
      </c>
      <c r="O39" s="65"/>
      <c r="P39" s="32">
        <v>5</v>
      </c>
      <c r="Q39" s="5"/>
      <c r="R39" s="5">
        <f t="shared" si="1"/>
        <v>5</v>
      </c>
      <c r="S39" s="5">
        <f t="shared" si="2"/>
        <v>0</v>
      </c>
      <c r="T39" s="5"/>
      <c r="U39" s="5"/>
    </row>
    <row r="40" spans="2:21" ht="23.25" customHeight="1" thickBot="1" x14ac:dyDescent="0.3">
      <c r="B40" s="98" t="s">
        <v>157</v>
      </c>
      <c r="C40" s="348" t="s">
        <v>159</v>
      </c>
      <c r="D40" s="348"/>
      <c r="E40" s="348"/>
      <c r="F40" s="310" t="s">
        <v>165</v>
      </c>
      <c r="G40" s="311"/>
      <c r="H40" s="117"/>
      <c r="I40" s="115"/>
      <c r="J40" s="115"/>
      <c r="K40" s="115"/>
      <c r="L40" s="115"/>
      <c r="M40" s="20" t="str">
        <f t="shared" si="0"/>
        <v>&lt;</v>
      </c>
      <c r="N40" s="62">
        <f>P40/O40</f>
        <v>0.2</v>
      </c>
      <c r="O40" s="72">
        <f>SUM(P35:P40)</f>
        <v>25</v>
      </c>
      <c r="P40" s="32">
        <v>5</v>
      </c>
      <c r="Q40" s="5"/>
      <c r="R40" s="5">
        <f t="shared" si="1"/>
        <v>5</v>
      </c>
      <c r="S40" s="5">
        <f t="shared" si="2"/>
        <v>0</v>
      </c>
      <c r="T40" s="5"/>
      <c r="U40" s="5"/>
    </row>
    <row r="41" spans="2:21" ht="21" customHeight="1" thickBot="1" x14ac:dyDescent="0.3">
      <c r="B41" s="22"/>
      <c r="C41" s="23"/>
      <c r="D41" s="23"/>
      <c r="E41" s="23"/>
      <c r="F41" s="23"/>
      <c r="G41" s="23"/>
      <c r="H41" s="22"/>
      <c r="I41" s="22"/>
      <c r="J41" s="22"/>
      <c r="K41" s="22"/>
      <c r="L41" s="22"/>
      <c r="M41" s="46" t="str">
        <f>IF(COUNTBLANK(M17:M40)=24,"","!")</f>
        <v>!</v>
      </c>
      <c r="N41" s="3"/>
      <c r="O41" s="65"/>
    </row>
    <row r="42" spans="2:21" ht="30" customHeight="1" thickBot="1" x14ac:dyDescent="0.3">
      <c r="B42" s="228" t="s">
        <v>89</v>
      </c>
      <c r="C42" s="229"/>
      <c r="D42" s="229"/>
      <c r="E42" s="230"/>
      <c r="G42" s="18" t="s">
        <v>86</v>
      </c>
      <c r="H42" s="22"/>
      <c r="I42" s="212">
        <f>SUM(R17:R40)/100</f>
        <v>1</v>
      </c>
      <c r="J42" s="213"/>
      <c r="K42" s="213"/>
      <c r="L42" s="214"/>
      <c r="M42" s="47" t="str">
        <f>IF(I42&lt;0.5,"!","")</f>
        <v/>
      </c>
      <c r="N42" s="31">
        <f>SUM(N16,N22,N29,N34)</f>
        <v>1</v>
      </c>
      <c r="O42" s="65"/>
    </row>
    <row r="43" spans="2:21" s="6" customFormat="1" ht="10.5" customHeight="1" thickBot="1" x14ac:dyDescent="0.3">
      <c r="B43" s="206"/>
      <c r="C43" s="207"/>
      <c r="D43" s="207"/>
      <c r="E43" s="208"/>
      <c r="F43" s="24"/>
      <c r="G43" s="24"/>
      <c r="H43" s="22"/>
      <c r="I43" s="22"/>
      <c r="J43" s="22"/>
      <c r="K43" s="22"/>
      <c r="L43" s="22"/>
      <c r="M43" s="3"/>
      <c r="N43" s="3"/>
      <c r="O43" s="65"/>
    </row>
    <row r="44" spans="2:21" s="6" customFormat="1" ht="30" customHeight="1" thickBot="1" x14ac:dyDescent="0.3">
      <c r="B44" s="206"/>
      <c r="C44" s="207"/>
      <c r="D44" s="207"/>
      <c r="E44" s="208"/>
      <c r="F44" s="2"/>
      <c r="G44" s="18" t="s">
        <v>87</v>
      </c>
      <c r="H44" s="22"/>
      <c r="I44" s="197" t="str">
        <f>IF(COUNTBLANK(M41:M42)=2,T16/U16*20,"!")</f>
        <v>!</v>
      </c>
      <c r="J44" s="198"/>
      <c r="K44" s="22"/>
      <c r="L44" s="201" t="s">
        <v>85</v>
      </c>
      <c r="M44" s="3"/>
      <c r="N44" s="3"/>
      <c r="O44" s="65"/>
    </row>
    <row r="45" spans="2:21" s="6" customFormat="1" ht="10.5" customHeight="1" thickBot="1" x14ac:dyDescent="0.3">
      <c r="B45" s="206"/>
      <c r="C45" s="207"/>
      <c r="D45" s="207"/>
      <c r="E45" s="208"/>
      <c r="F45" s="24"/>
      <c r="G45" s="24"/>
      <c r="H45" s="22"/>
      <c r="I45" s="22"/>
      <c r="J45" s="22"/>
      <c r="K45" s="22"/>
      <c r="L45" s="202"/>
      <c r="M45" s="3"/>
      <c r="N45" s="3"/>
      <c r="O45" s="65"/>
    </row>
    <row r="46" spans="2:21" s="6" customFormat="1" ht="30" customHeight="1" thickTop="1" thickBot="1" x14ac:dyDescent="0.3">
      <c r="B46" s="209"/>
      <c r="C46" s="210"/>
      <c r="D46" s="210"/>
      <c r="E46" s="211"/>
      <c r="F46" s="2"/>
      <c r="G46" s="57" t="s">
        <v>83</v>
      </c>
      <c r="H46" s="22"/>
      <c r="I46" s="352"/>
      <c r="J46" s="353"/>
      <c r="K46" s="22"/>
      <c r="L46" s="203"/>
      <c r="M46" s="3"/>
      <c r="N46" s="3"/>
      <c r="O46" s="65"/>
    </row>
    <row r="47" spans="2:21" s="6" customFormat="1" ht="36" customHeight="1" thickTop="1" x14ac:dyDescent="0.25">
      <c r="B47" s="22"/>
      <c r="C47" s="23"/>
      <c r="D47" s="23"/>
      <c r="E47" s="23"/>
      <c r="F47" s="23"/>
      <c r="G47" s="196" t="s">
        <v>95</v>
      </c>
      <c r="H47" s="196"/>
      <c r="I47" s="196"/>
      <c r="J47" s="196"/>
      <c r="K47" s="196"/>
      <c r="L47" s="196"/>
      <c r="M47" s="196"/>
      <c r="N47" s="196"/>
      <c r="O47" s="66"/>
    </row>
    <row r="48" spans="2:21" s="6" customFormat="1" ht="10.5" customHeight="1" thickBot="1" x14ac:dyDescent="0.3">
      <c r="B48" s="22"/>
      <c r="C48" s="23"/>
      <c r="D48" s="23"/>
      <c r="E48" s="23"/>
      <c r="F48" s="23"/>
      <c r="G48" s="23"/>
      <c r="H48" s="22"/>
      <c r="I48" s="22"/>
      <c r="J48" s="22"/>
      <c r="K48" s="22"/>
      <c r="L48" s="22"/>
      <c r="M48" s="3"/>
      <c r="N48" s="3"/>
      <c r="O48" s="65"/>
    </row>
    <row r="49" spans="2:15" s="6" customFormat="1" ht="21" customHeight="1" thickBot="1" x14ac:dyDescent="0.3">
      <c r="B49" s="228" t="s">
        <v>321</v>
      </c>
      <c r="C49" s="229"/>
      <c r="D49" s="229"/>
      <c r="E49" s="230"/>
      <c r="F49" s="23"/>
      <c r="G49" s="19" t="s">
        <v>88</v>
      </c>
      <c r="H49" s="22"/>
      <c r="I49" s="22"/>
      <c r="J49" s="22"/>
      <c r="K49" s="22"/>
      <c r="L49" s="22"/>
      <c r="M49" s="3"/>
      <c r="N49" s="3"/>
      <c r="O49" s="65"/>
    </row>
    <row r="50" spans="2:15" s="6" customFormat="1" ht="43.5" customHeight="1" x14ac:dyDescent="0.25">
      <c r="B50" s="231"/>
      <c r="C50" s="231"/>
      <c r="D50" s="231"/>
      <c r="E50" s="231"/>
      <c r="F50" s="23"/>
      <c r="G50" s="121"/>
      <c r="H50" s="22"/>
      <c r="I50" s="22"/>
      <c r="J50" s="22"/>
      <c r="K50" s="22"/>
      <c r="L50" s="22"/>
      <c r="M50" s="3"/>
      <c r="N50" s="3"/>
      <c r="O50" s="65"/>
    </row>
    <row r="51" spans="2:15" s="6" customFormat="1" ht="43.5" customHeight="1" x14ac:dyDescent="0.25">
      <c r="B51" s="189"/>
      <c r="C51" s="189"/>
      <c r="D51" s="189"/>
      <c r="E51" s="189"/>
      <c r="F51" s="23"/>
      <c r="G51" s="122"/>
      <c r="H51" s="22"/>
      <c r="I51" s="22"/>
      <c r="J51" s="22"/>
      <c r="K51" s="22"/>
      <c r="L51" s="22"/>
      <c r="M51" s="3"/>
      <c r="N51" s="3"/>
      <c r="O51" s="65"/>
    </row>
    <row r="52" spans="2:15" s="6" customFormat="1" ht="43.5" customHeight="1" x14ac:dyDescent="0.25">
      <c r="B52" s="189"/>
      <c r="C52" s="189"/>
      <c r="D52" s="189"/>
      <c r="E52" s="189"/>
      <c r="F52" s="23"/>
      <c r="G52" s="122"/>
      <c r="H52" s="22"/>
      <c r="I52" s="22"/>
      <c r="J52" s="22"/>
      <c r="K52" s="22"/>
      <c r="L52" s="22"/>
      <c r="M52" s="3"/>
      <c r="N52" s="3"/>
      <c r="O52" s="65"/>
    </row>
    <row r="53" spans="2:15" s="6" customFormat="1" ht="43.5" customHeight="1" x14ac:dyDescent="0.25">
      <c r="B53" s="189"/>
      <c r="C53" s="189"/>
      <c r="D53" s="189"/>
      <c r="E53" s="189"/>
      <c r="F53" s="23"/>
      <c r="G53" s="122"/>
      <c r="H53" s="22"/>
      <c r="I53" s="22"/>
      <c r="J53" s="22"/>
      <c r="K53" s="22"/>
      <c r="L53" s="22"/>
      <c r="M53" s="3"/>
      <c r="N53" s="3"/>
      <c r="O53" s="65"/>
    </row>
    <row r="54" spans="2:15" s="6" customFormat="1" ht="21" customHeight="1" x14ac:dyDescent="0.25">
      <c r="B54" s="2"/>
      <c r="C54" s="2"/>
      <c r="D54" s="2"/>
      <c r="E54" s="2"/>
      <c r="F54" s="23"/>
      <c r="G54" s="23"/>
      <c r="H54" s="22"/>
      <c r="I54" s="22"/>
      <c r="J54" s="22"/>
      <c r="K54" s="22"/>
      <c r="L54" s="22"/>
      <c r="M54" s="3"/>
      <c r="N54" s="3"/>
      <c r="O54" s="65"/>
    </row>
    <row r="55" spans="2:15" s="6" customFormat="1" ht="21" customHeight="1" x14ac:dyDescent="0.25">
      <c r="B55" s="22"/>
      <c r="C55" s="23"/>
      <c r="D55" s="23"/>
      <c r="E55" s="23"/>
      <c r="F55" s="23"/>
      <c r="G55" s="23"/>
      <c r="H55" s="22"/>
      <c r="I55" s="22"/>
      <c r="J55" s="22"/>
      <c r="K55" s="22"/>
      <c r="L55" s="22"/>
      <c r="M55" s="3"/>
      <c r="N55" s="3"/>
      <c r="O55" s="65"/>
    </row>
    <row r="56" spans="2:15" s="6" customFormat="1" ht="21" customHeight="1" x14ac:dyDescent="0.25">
      <c r="B56" s="22"/>
      <c r="C56" s="23"/>
      <c r="D56" s="23"/>
      <c r="E56" s="23"/>
      <c r="F56" s="23"/>
      <c r="G56" s="23"/>
      <c r="H56" s="22"/>
      <c r="I56" s="22"/>
      <c r="J56" s="22"/>
      <c r="K56" s="22"/>
      <c r="L56" s="22"/>
      <c r="M56" s="3"/>
      <c r="N56" s="3"/>
      <c r="O56" s="65"/>
    </row>
    <row r="57" spans="2:15" s="6" customFormat="1" ht="21" customHeight="1" x14ac:dyDescent="0.25">
      <c r="B57" s="22"/>
      <c r="C57" s="23"/>
      <c r="D57" s="23"/>
      <c r="E57" s="23"/>
      <c r="F57" s="23"/>
      <c r="G57" s="23"/>
      <c r="H57" s="22"/>
      <c r="I57" s="22"/>
      <c r="J57" s="22"/>
      <c r="K57" s="22"/>
      <c r="L57" s="22"/>
      <c r="M57" s="3"/>
      <c r="N57" s="3"/>
      <c r="O57" s="65"/>
    </row>
    <row r="58" spans="2:15" s="6" customFormat="1" ht="21" customHeight="1" x14ac:dyDescent="0.25">
      <c r="B58" s="22"/>
      <c r="C58" s="23"/>
      <c r="D58" s="23"/>
      <c r="E58" s="23"/>
      <c r="F58" s="23"/>
      <c r="G58" s="23"/>
      <c r="H58" s="22"/>
      <c r="I58" s="22"/>
      <c r="J58" s="22"/>
      <c r="K58" s="22"/>
      <c r="L58" s="22"/>
      <c r="M58" s="3"/>
      <c r="N58" s="3"/>
      <c r="O58" s="65"/>
    </row>
    <row r="59" spans="2:15" ht="21" customHeight="1" x14ac:dyDescent="0.25">
      <c r="B59" s="22"/>
      <c r="C59" s="23"/>
      <c r="D59" s="23"/>
      <c r="E59" s="23"/>
      <c r="F59" s="23"/>
      <c r="G59" s="23"/>
      <c r="H59" s="22"/>
      <c r="I59" s="22"/>
      <c r="J59" s="22"/>
      <c r="K59" s="22"/>
      <c r="L59" s="22"/>
      <c r="M59" s="3"/>
      <c r="N59" s="3"/>
      <c r="O59" s="65"/>
    </row>
  </sheetData>
  <sheetProtection algorithmName="SHA-512" hashValue="tfkFPl2bpgX+5Wy0+Xvvgu/1tLVaNAQBP6Avarn5NYzsFruP744oENZFIwyqNTU2ktoS6XK1grD2usom6cBbGg==" saltValue="8ZD2cv5pKctYUmV0LtAckA==" spinCount="100000" sheet="1" objects="1" scenarios="1"/>
  <protectedRanges>
    <protectedRange sqref="H6:H7 H17:L21 H23:L28 B43 B50:E53 G50:G53 I46 H35:L40 H30:L33" name="Plage1"/>
  </protectedRanges>
  <mergeCells count="73">
    <mergeCell ref="D2:N2"/>
    <mergeCell ref="B34:G34"/>
    <mergeCell ref="B53:E53"/>
    <mergeCell ref="G47:N47"/>
    <mergeCell ref="B49:E49"/>
    <mergeCell ref="B50:E50"/>
    <mergeCell ref="B51:E51"/>
    <mergeCell ref="B52:E52"/>
    <mergeCell ref="B42:E42"/>
    <mergeCell ref="I42:L42"/>
    <mergeCell ref="B43:E46"/>
    <mergeCell ref="I44:J44"/>
    <mergeCell ref="L44:L46"/>
    <mergeCell ref="I46:J46"/>
    <mergeCell ref="F38:G38"/>
    <mergeCell ref="F39:G39"/>
    <mergeCell ref="C40:E40"/>
    <mergeCell ref="F40:G40"/>
    <mergeCell ref="F35:G35"/>
    <mergeCell ref="F36:G36"/>
    <mergeCell ref="F37:G37"/>
    <mergeCell ref="C39:E39"/>
    <mergeCell ref="B26:B28"/>
    <mergeCell ref="C26:E28"/>
    <mergeCell ref="F26:G26"/>
    <mergeCell ref="F27:G27"/>
    <mergeCell ref="F28:G28"/>
    <mergeCell ref="B23:B25"/>
    <mergeCell ref="C23:E25"/>
    <mergeCell ref="F23:G23"/>
    <mergeCell ref="F24:G24"/>
    <mergeCell ref="F25:G25"/>
    <mergeCell ref="H13:L13"/>
    <mergeCell ref="M13:N15"/>
    <mergeCell ref="B17:B21"/>
    <mergeCell ref="C17:E21"/>
    <mergeCell ref="F17:G17"/>
    <mergeCell ref="F18:G18"/>
    <mergeCell ref="F19:G19"/>
    <mergeCell ref="F20:G20"/>
    <mergeCell ref="B13:E15"/>
    <mergeCell ref="F21:G21"/>
    <mergeCell ref="B16:G16"/>
    <mergeCell ref="B10:C10"/>
    <mergeCell ref="D10:E10"/>
    <mergeCell ref="B11:C11"/>
    <mergeCell ref="D11:E11"/>
    <mergeCell ref="B22:G22"/>
    <mergeCell ref="F13:G15"/>
    <mergeCell ref="D4:N4"/>
    <mergeCell ref="B29:G29"/>
    <mergeCell ref="B30:B31"/>
    <mergeCell ref="C30:E31"/>
    <mergeCell ref="F30:G30"/>
    <mergeCell ref="F31:G31"/>
    <mergeCell ref="B6:E6"/>
    <mergeCell ref="H6:N6"/>
    <mergeCell ref="B7:C7"/>
    <mergeCell ref="D7:E7"/>
    <mergeCell ref="G7:G11"/>
    <mergeCell ref="H7:N11"/>
    <mergeCell ref="B8:C8"/>
    <mergeCell ref="D8:E8"/>
    <mergeCell ref="B9:C9"/>
    <mergeCell ref="D9:E9"/>
    <mergeCell ref="B32:B33"/>
    <mergeCell ref="C32:E33"/>
    <mergeCell ref="F32:G32"/>
    <mergeCell ref="F33:G33"/>
    <mergeCell ref="B37:B38"/>
    <mergeCell ref="C37:E38"/>
    <mergeCell ref="C35:E35"/>
    <mergeCell ref="C36:E36"/>
  </mergeCells>
  <conditionalFormatting sqref="M23 M25:M27 M36:M37 M39 M17:M21">
    <cfRule type="containsText" dxfId="12" priority="19" operator="containsText" text="&lt;">
      <formula>NOT(ISERROR(SEARCH("&lt;",M17)))</formula>
    </cfRule>
  </conditionalFormatting>
  <conditionalFormatting sqref="I42:L42">
    <cfRule type="cellIs" dxfId="11" priority="17" operator="greaterThan">
      <formula>0.5</formula>
    </cfRule>
    <cfRule type="cellIs" dxfId="10" priority="18" operator="lessThan">
      <formula>0.5</formula>
    </cfRule>
  </conditionalFormatting>
  <conditionalFormatting sqref="I44:J44">
    <cfRule type="cellIs" dxfId="9" priority="16" operator="equal">
      <formula>"!"</formula>
    </cfRule>
  </conditionalFormatting>
  <conditionalFormatting sqref="M40 M28">
    <cfRule type="containsText" dxfId="8" priority="14" operator="containsText" text="&lt;">
      <formula>NOT(ISERROR(SEARCH("&lt;",M28)))</formula>
    </cfRule>
  </conditionalFormatting>
  <conditionalFormatting sqref="M35">
    <cfRule type="containsText" dxfId="7" priority="13" operator="containsText" text="&lt;">
      <formula>NOT(ISERROR(SEARCH("&lt;",M35)))</formula>
    </cfRule>
  </conditionalFormatting>
  <conditionalFormatting sqref="M24">
    <cfRule type="containsText" dxfId="6" priority="12" operator="containsText" text="&lt;">
      <formula>NOT(ISERROR(SEARCH("&lt;",M24)))</formula>
    </cfRule>
  </conditionalFormatting>
  <conditionalFormatting sqref="M38">
    <cfRule type="containsText" dxfId="5" priority="11" operator="containsText" text="&lt;">
      <formula>NOT(ISERROR(SEARCH("&lt;",M38)))</formula>
    </cfRule>
  </conditionalFormatting>
  <conditionalFormatting sqref="H16 H22">
    <cfRule type="containsText" dxfId="4" priority="10" operator="containsText" text="?">
      <formula>NOT(ISERROR(SEARCH("?",H16)))</formula>
    </cfRule>
  </conditionalFormatting>
  <conditionalFormatting sqref="H34">
    <cfRule type="containsText" dxfId="3" priority="9" operator="containsText" text="?">
      <formula>NOT(ISERROR(SEARCH("?",H34)))</formula>
    </cfRule>
  </conditionalFormatting>
  <conditionalFormatting sqref="M30:M32">
    <cfRule type="containsText" dxfId="2" priority="8" operator="containsText" text="&lt;">
      <formula>NOT(ISERROR(SEARCH("&lt;",M30)))</formula>
    </cfRule>
  </conditionalFormatting>
  <conditionalFormatting sqref="M33">
    <cfRule type="containsText" dxfId="1" priority="7" operator="containsText" text="&lt;">
      <formula>NOT(ISERROR(SEARCH("&lt;",M33)))</formula>
    </cfRule>
  </conditionalFormatting>
  <conditionalFormatting sqref="H29">
    <cfRule type="containsText" dxfId="0" priority="5" operator="containsText" text="?">
      <formula>NOT(ISERROR(SEARCH("?",H29)))</formula>
    </cfRule>
  </conditionalFormatting>
  <pageMargins left="0.59055118110236227" right="0.59055118110236227" top="0.59055118110236227" bottom="0.59055118110236227"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Evaluation</vt:lpstr>
      <vt:lpstr>EP1</vt:lpstr>
      <vt:lpstr>EP2A</vt:lpstr>
      <vt:lpstr>EP2A1</vt:lpstr>
      <vt:lpstr>EP2A2</vt:lpstr>
      <vt:lpstr>EP3</vt:lpstr>
      <vt:lpstr>'EP1'!Zone_d_impression</vt:lpstr>
      <vt:lpstr>EP2A!Zone_d_impression</vt:lpstr>
      <vt:lpstr>EP2A1!Zone_d_impression</vt:lpstr>
      <vt:lpstr>EP2A2!Zone_d_impression</vt:lpstr>
      <vt:lpstr>'EP3'!Zone_d_impression</vt:lpstr>
    </vt:vector>
  </TitlesOfParts>
  <Company>Académie d'Orléans-Tours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MONTOUT</dc:creator>
  <cp:lastModifiedBy>TROJAN Guylène</cp:lastModifiedBy>
  <cp:lastPrinted>2020-11-16T14:08:25Z</cp:lastPrinted>
  <dcterms:created xsi:type="dcterms:W3CDTF">2020-04-09T10:37:36Z</dcterms:created>
  <dcterms:modified xsi:type="dcterms:W3CDTF">2023-02-02T14:10:32Z</dcterms:modified>
</cp:coreProperties>
</file>