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C:\Users\pverplancke\Documents\BORDEAUX\IEN BORDEAUX\REFERENT FILIERES\ENERGETIQUE\GRILLES PV CAP MIT MIS\GRILLES MIT MIS\"/>
    </mc:Choice>
  </mc:AlternateContent>
  <bookViews>
    <workbookView xWindow="480" yWindow="735" windowWidth="19440" windowHeight="7335" tabRatio="819" activeTab="4"/>
  </bookViews>
  <sheets>
    <sheet name="SESSION 2020" sheetId="1" r:id="rId1"/>
    <sheet name="EP1" sheetId="4" r:id="rId2"/>
    <sheet name="EP2 Etablis" sheetId="5" r:id="rId3"/>
    <sheet name="EP2 Entrep" sheetId="9" r:id="rId4"/>
    <sheet name="EP3" sheetId="2" r:id="rId5"/>
  </sheets>
  <calcPr calcId="162913"/>
</workbook>
</file>

<file path=xl/calcChain.xml><?xml version="1.0" encoding="utf-8"?>
<calcChain xmlns="http://schemas.openxmlformats.org/spreadsheetml/2006/main">
  <c r="Y34" i="2" l="1"/>
  <c r="X33" i="2"/>
  <c r="X29" i="2"/>
  <c r="X25" i="2"/>
  <c r="X23" i="2"/>
  <c r="W41" i="9"/>
  <c r="W37" i="9"/>
  <c r="W34" i="9"/>
  <c r="W30" i="9"/>
  <c r="W27" i="9"/>
  <c r="W24" i="9"/>
  <c r="W21" i="9"/>
  <c r="X41" i="5"/>
  <c r="X37" i="5"/>
  <c r="X34" i="5"/>
  <c r="X30" i="5"/>
  <c r="X27" i="5"/>
  <c r="X24" i="5"/>
  <c r="X21" i="5"/>
  <c r="X19" i="5"/>
  <c r="X17" i="5"/>
  <c r="S16" i="4" l="1"/>
  <c r="T16" i="4"/>
  <c r="U16" i="4"/>
  <c r="Z16" i="4" s="1"/>
  <c r="W16" i="4"/>
  <c r="Y16" i="4" s="1"/>
  <c r="X16" i="4"/>
  <c r="AB16" i="4"/>
  <c r="W37" i="2"/>
  <c r="Y33" i="2"/>
  <c r="AA33" i="2"/>
  <c r="AC33" i="2"/>
  <c r="AC29" i="2"/>
  <c r="AC23" i="2"/>
  <c r="AC25" i="2"/>
  <c r="AB25" i="2"/>
  <c r="AA25" i="2"/>
  <c r="Y26" i="2"/>
  <c r="W26" i="2"/>
  <c r="V26" i="2"/>
  <c r="T26" i="2"/>
  <c r="T25" i="2"/>
  <c r="S25" i="2"/>
  <c r="R25" i="2"/>
  <c r="Q25" i="2"/>
  <c r="AB23" i="2"/>
  <c r="AA23" i="2"/>
  <c r="Z23" i="2"/>
  <c r="Y23" i="2"/>
  <c r="W23" i="2"/>
  <c r="V23" i="2"/>
  <c r="T23" i="2"/>
  <c r="S23" i="2"/>
  <c r="R23" i="2"/>
  <c r="Q23" i="2"/>
  <c r="H23" i="1" l="1"/>
  <c r="G49" i="9"/>
  <c r="L43" i="9"/>
  <c r="Y41" i="9"/>
  <c r="V41" i="9"/>
  <c r="U41" i="9"/>
  <c r="Q41" i="9"/>
  <c r="O41" i="9"/>
  <c r="P41" i="9" s="1"/>
  <c r="R41" i="9" s="1"/>
  <c r="Z41" i="9" s="1"/>
  <c r="M40" i="9"/>
  <c r="V39" i="9"/>
  <c r="U39" i="9"/>
  <c r="Q39" i="9"/>
  <c r="O39" i="9"/>
  <c r="S39" i="9" s="1"/>
  <c r="V38" i="9"/>
  <c r="U38" i="9"/>
  <c r="Q38" i="9"/>
  <c r="O38" i="9"/>
  <c r="S38" i="9" s="1"/>
  <c r="Y37" i="9"/>
  <c r="V37" i="9"/>
  <c r="U37" i="9"/>
  <c r="Q37" i="9"/>
  <c r="O37" i="9"/>
  <c r="S37" i="9" s="1"/>
  <c r="M36" i="9"/>
  <c r="V35" i="9"/>
  <c r="U35" i="9"/>
  <c r="Q35" i="9"/>
  <c r="P35" i="9"/>
  <c r="R35" i="9" s="1"/>
  <c r="O35" i="9"/>
  <c r="S35" i="9" s="1"/>
  <c r="Y34" i="9"/>
  <c r="V34" i="9"/>
  <c r="U34" i="9"/>
  <c r="Q34" i="9"/>
  <c r="O34" i="9"/>
  <c r="P34" i="9" s="1"/>
  <c r="R34" i="9" s="1"/>
  <c r="M33" i="9"/>
  <c r="V32" i="9"/>
  <c r="U32" i="9"/>
  <c r="Q32" i="9"/>
  <c r="O32" i="9"/>
  <c r="S32" i="9" s="1"/>
  <c r="V31" i="9"/>
  <c r="U31" i="9"/>
  <c r="Q31" i="9"/>
  <c r="P31" i="9"/>
  <c r="R31" i="9" s="1"/>
  <c r="O31" i="9"/>
  <c r="S31" i="9" s="1"/>
  <c r="Y30" i="9"/>
  <c r="V30" i="9"/>
  <c r="U30" i="9"/>
  <c r="Q30" i="9"/>
  <c r="O30" i="9"/>
  <c r="S30" i="9" s="1"/>
  <c r="M29" i="9"/>
  <c r="K29" i="9"/>
  <c r="V28" i="9"/>
  <c r="U28" i="9"/>
  <c r="Q28" i="9"/>
  <c r="O28" i="9"/>
  <c r="S28" i="9" s="1"/>
  <c r="Y27" i="9"/>
  <c r="V27" i="9"/>
  <c r="U27" i="9"/>
  <c r="Q27" i="9"/>
  <c r="O27" i="9"/>
  <c r="S27" i="9" s="1"/>
  <c r="O26" i="9"/>
  <c r="P26" i="9" s="1"/>
  <c r="R26" i="9" s="1"/>
  <c r="M26" i="9"/>
  <c r="V25" i="9"/>
  <c r="U25" i="9"/>
  <c r="Q25" i="9"/>
  <c r="O25" i="9"/>
  <c r="S25" i="9" s="1"/>
  <c r="Y24" i="9"/>
  <c r="V24" i="9"/>
  <c r="U24" i="9"/>
  <c r="Q24" i="9"/>
  <c r="O24" i="9"/>
  <c r="P24" i="9" s="1"/>
  <c r="R24" i="9" s="1"/>
  <c r="M23" i="9"/>
  <c r="V22" i="9"/>
  <c r="U22" i="9"/>
  <c r="Q22" i="9"/>
  <c r="P22" i="9"/>
  <c r="R22" i="9" s="1"/>
  <c r="O22" i="9"/>
  <c r="S22" i="9" s="1"/>
  <c r="Y21" i="9"/>
  <c r="V21" i="9"/>
  <c r="U21" i="9"/>
  <c r="Q21" i="9"/>
  <c r="O21" i="9"/>
  <c r="S21" i="9" s="1"/>
  <c r="M20" i="9"/>
  <c r="Y19" i="9"/>
  <c r="V19" i="9"/>
  <c r="U19" i="9"/>
  <c r="W19" i="9" s="1"/>
  <c r="Q19" i="9"/>
  <c r="P19" i="9"/>
  <c r="R19" i="9" s="1"/>
  <c r="Z19" i="9" s="1"/>
  <c r="O19" i="9"/>
  <c r="S19" i="9" s="1"/>
  <c r="X19" i="9" s="1"/>
  <c r="M18" i="9"/>
  <c r="Y17" i="9"/>
  <c r="V17" i="9"/>
  <c r="U17" i="9"/>
  <c r="W17" i="9" s="1"/>
  <c r="Q17" i="9"/>
  <c r="AA17" i="9" s="1"/>
  <c r="O17" i="9"/>
  <c r="S17" i="9" s="1"/>
  <c r="X17" i="9" s="1"/>
  <c r="M16" i="9"/>
  <c r="W33" i="2"/>
  <c r="P30" i="2"/>
  <c r="Q30" i="2"/>
  <c r="S30" i="2" s="1"/>
  <c r="R30" i="2"/>
  <c r="T30" i="2"/>
  <c r="U30" i="2"/>
  <c r="V30" i="2"/>
  <c r="W30" i="2"/>
  <c r="P31" i="2"/>
  <c r="Q31" i="2"/>
  <c r="S31" i="2" s="1"/>
  <c r="R31" i="2"/>
  <c r="T31" i="2"/>
  <c r="U31" i="2"/>
  <c r="V31" i="2"/>
  <c r="W31" i="2"/>
  <c r="Z29" i="2"/>
  <c r="W29" i="2"/>
  <c r="V29" i="2"/>
  <c r="U29" i="2"/>
  <c r="R29" i="2"/>
  <c r="P29" i="2"/>
  <c r="Q29" i="2" s="1"/>
  <c r="S29" i="2" s="1"/>
  <c r="H22" i="1"/>
  <c r="H20" i="1"/>
  <c r="I20" i="1" s="1"/>
  <c r="H24" i="1"/>
  <c r="I24" i="1" s="1"/>
  <c r="P21" i="9" l="1"/>
  <c r="R21" i="9" s="1"/>
  <c r="P32" i="9"/>
  <c r="R32" i="9" s="1"/>
  <c r="P38" i="9"/>
  <c r="R38" i="9" s="1"/>
  <c r="K38" i="9"/>
  <c r="T38" i="9" s="1"/>
  <c r="K35" i="9"/>
  <c r="T35" i="9" s="1"/>
  <c r="Z34" i="9"/>
  <c r="K28" i="9"/>
  <c r="T28" i="9" s="1"/>
  <c r="K30" i="9"/>
  <c r="T30" i="9" s="1"/>
  <c r="K32" i="9"/>
  <c r="T32" i="9" s="1"/>
  <c r="K34" i="9"/>
  <c r="T34" i="9" s="1"/>
  <c r="K31" i="9"/>
  <c r="T31" i="9" s="1"/>
  <c r="K37" i="9"/>
  <c r="T37" i="9" s="1"/>
  <c r="K39" i="9"/>
  <c r="T39" i="9" s="1"/>
  <c r="AA37" i="9"/>
  <c r="AA41" i="9"/>
  <c r="AB41" i="9" s="1"/>
  <c r="K41" i="9"/>
  <c r="T41" i="9" s="1"/>
  <c r="AA27" i="9"/>
  <c r="K25" i="9"/>
  <c r="T25" i="9" s="1"/>
  <c r="AA24" i="9"/>
  <c r="AA21" i="9"/>
  <c r="AB21" i="9" s="1"/>
  <c r="K17" i="9"/>
  <c r="T17" i="9" s="1"/>
  <c r="X18" i="9"/>
  <c r="X20" i="9"/>
  <c r="K22" i="9"/>
  <c r="T22" i="9" s="1"/>
  <c r="S24" i="9"/>
  <c r="S26" i="9"/>
  <c r="P28" i="9"/>
  <c r="R28" i="9" s="1"/>
  <c r="AA30" i="9"/>
  <c r="AA34" i="9"/>
  <c r="AB34" i="9" s="1"/>
  <c r="P39" i="9"/>
  <c r="R39" i="9" s="1"/>
  <c r="Z21" i="9"/>
  <c r="K24" i="9"/>
  <c r="T24" i="9" s="1"/>
  <c r="X27" i="9"/>
  <c r="X28" i="9" s="1"/>
  <c r="X37" i="9"/>
  <c r="X38" i="9" s="1"/>
  <c r="K19" i="9"/>
  <c r="T19" i="9" s="1"/>
  <c r="P27" i="9"/>
  <c r="R27" i="9" s="1"/>
  <c r="H21" i="1"/>
  <c r="I21" i="1" s="1"/>
  <c r="X30" i="9"/>
  <c r="X31" i="9" s="1"/>
  <c r="X21" i="9"/>
  <c r="X22" i="9" s="1"/>
  <c r="X24" i="9"/>
  <c r="X25" i="9" s="1"/>
  <c r="P25" i="9"/>
  <c r="R25" i="9" s="1"/>
  <c r="Z24" i="9" s="1"/>
  <c r="S34" i="9"/>
  <c r="X34" i="9" s="1"/>
  <c r="X35" i="9" s="1"/>
  <c r="P17" i="9"/>
  <c r="R17" i="9" s="1"/>
  <c r="Z17" i="9" s="1"/>
  <c r="AA19" i="9"/>
  <c r="AB19" i="9" s="1"/>
  <c r="K21" i="9"/>
  <c r="T21" i="9" s="1"/>
  <c r="K27" i="9"/>
  <c r="T27" i="9" s="1"/>
  <c r="P30" i="9"/>
  <c r="R30" i="9" s="1"/>
  <c r="P37" i="9"/>
  <c r="R37" i="9" s="1"/>
  <c r="S41" i="9"/>
  <c r="X41" i="9" s="1"/>
  <c r="X42" i="9" s="1"/>
  <c r="AA29" i="2"/>
  <c r="AB29" i="2"/>
  <c r="T29" i="2"/>
  <c r="Y29" i="2" s="1"/>
  <c r="Y30" i="2" s="1"/>
  <c r="V41" i="5"/>
  <c r="W41" i="5"/>
  <c r="W38" i="5"/>
  <c r="W39" i="5"/>
  <c r="V38" i="5"/>
  <c r="V39" i="5"/>
  <c r="R38" i="5"/>
  <c r="K38" i="5" s="1"/>
  <c r="U38" i="5" s="1"/>
  <c r="R39" i="5"/>
  <c r="P38" i="5"/>
  <c r="Q38" i="5" s="1"/>
  <c r="S38" i="5" s="1"/>
  <c r="P39" i="5"/>
  <c r="T39" i="5" s="1"/>
  <c r="W37" i="5"/>
  <c r="W34" i="5"/>
  <c r="W35" i="5"/>
  <c r="V35" i="5"/>
  <c r="R35" i="5"/>
  <c r="P35" i="5"/>
  <c r="T35" i="5" s="1"/>
  <c r="V30" i="5"/>
  <c r="W30" i="5"/>
  <c r="W27" i="5"/>
  <c r="P24" i="5"/>
  <c r="W21" i="5"/>
  <c r="V21" i="5"/>
  <c r="Z17" i="5"/>
  <c r="AB27" i="9" l="1"/>
  <c r="Z30" i="9"/>
  <c r="AB24" i="9"/>
  <c r="AB37" i="9"/>
  <c r="K35" i="5"/>
  <c r="U35" i="5" s="1"/>
  <c r="K39" i="5"/>
  <c r="U39" i="5" s="1"/>
  <c r="X43" i="9"/>
  <c r="W43" i="9"/>
  <c r="AB17" i="9"/>
  <c r="AB30" i="9"/>
  <c r="T43" i="9"/>
  <c r="Z37" i="9"/>
  <c r="Z27" i="9"/>
  <c r="Q35" i="5"/>
  <c r="S35" i="5" s="1"/>
  <c r="Q39" i="5"/>
  <c r="S39" i="5" s="1"/>
  <c r="T38" i="5"/>
  <c r="Q43" i="9"/>
  <c r="Z30" i="5"/>
  <c r="W31" i="5"/>
  <c r="W32" i="5"/>
  <c r="V31" i="5"/>
  <c r="V32" i="5"/>
  <c r="R31" i="5"/>
  <c r="R32" i="5"/>
  <c r="K32" i="5" s="1"/>
  <c r="U32" i="5" s="1"/>
  <c r="Z37" i="5"/>
  <c r="V37" i="5"/>
  <c r="R37" i="5"/>
  <c r="P37" i="5"/>
  <c r="Q37" i="5" s="1"/>
  <c r="S37" i="5" s="1"/>
  <c r="Z41" i="5"/>
  <c r="R41" i="5"/>
  <c r="P41" i="5"/>
  <c r="Q41" i="5" s="1"/>
  <c r="S41" i="5" s="1"/>
  <c r="AA41" i="5" s="1"/>
  <c r="Z34" i="5"/>
  <c r="V34" i="5"/>
  <c r="R34" i="5"/>
  <c r="P34" i="5"/>
  <c r="Q34" i="5" s="1"/>
  <c r="S34" i="5" s="1"/>
  <c r="R30" i="5"/>
  <c r="K30" i="5" s="1"/>
  <c r="U30" i="5" s="1"/>
  <c r="P30" i="5"/>
  <c r="Q30" i="5" s="1"/>
  <c r="S30" i="5" s="1"/>
  <c r="Z21" i="5"/>
  <c r="Z19" i="5"/>
  <c r="X19" i="4"/>
  <c r="X20" i="4"/>
  <c r="W20" i="4"/>
  <c r="V20" i="4"/>
  <c r="S20" i="4"/>
  <c r="M28" i="2"/>
  <c r="L37" i="2"/>
  <c r="M32" i="2"/>
  <c r="M24" i="2"/>
  <c r="M22" i="2"/>
  <c r="P32" i="5"/>
  <c r="Q32" i="5" s="1"/>
  <c r="S32" i="5" s="1"/>
  <c r="P31" i="5"/>
  <c r="Q31" i="5"/>
  <c r="S31" i="5" s="1"/>
  <c r="T31" i="5"/>
  <c r="L43" i="5"/>
  <c r="P26" i="5"/>
  <c r="Q26" i="5"/>
  <c r="S26" i="5" s="1"/>
  <c r="T26" i="5"/>
  <c r="M16" i="5"/>
  <c r="M40" i="5"/>
  <c r="M36" i="5"/>
  <c r="M33" i="5"/>
  <c r="M29" i="5"/>
  <c r="M26" i="5"/>
  <c r="M23" i="5"/>
  <c r="M20" i="5"/>
  <c r="M18" i="5"/>
  <c r="AB34" i="5" l="1"/>
  <c r="AC34" i="5" s="1"/>
  <c r="K34" i="5"/>
  <c r="U34" i="5" s="1"/>
  <c r="AB30" i="5"/>
  <c r="AC30" i="5" s="1"/>
  <c r="K31" i="5"/>
  <c r="U31" i="5" s="1"/>
  <c r="AB37" i="5"/>
  <c r="AC37" i="5" s="1"/>
  <c r="K37" i="5"/>
  <c r="U37" i="5" s="1"/>
  <c r="AA37" i="5"/>
  <c r="G43" i="9"/>
  <c r="G45" i="9"/>
  <c r="AB41" i="5"/>
  <c r="AC41" i="5" s="1"/>
  <c r="K41" i="5"/>
  <c r="AA30" i="5"/>
  <c r="AA34" i="5"/>
  <c r="T32" i="5"/>
  <c r="T37" i="5"/>
  <c r="Y37" i="5" s="1"/>
  <c r="Y38" i="5" s="1"/>
  <c r="T41" i="5"/>
  <c r="Y41" i="5" s="1"/>
  <c r="Y42" i="5" s="1"/>
  <c r="T34" i="5"/>
  <c r="Y34" i="5" s="1"/>
  <c r="Y35" i="5" s="1"/>
  <c r="T30" i="5"/>
  <c r="Y30" i="5" s="1"/>
  <c r="Y31" i="5" s="1"/>
  <c r="L26" i="4" l="1"/>
  <c r="Q20" i="4"/>
  <c r="M18" i="4"/>
  <c r="M15" i="4"/>
  <c r="O16" i="4" s="1"/>
  <c r="R20" i="4" l="1"/>
  <c r="T20" i="4" s="1"/>
  <c r="U20" i="4"/>
  <c r="AA19" i="4"/>
  <c r="P28" i="5" l="1"/>
  <c r="Q28" i="5" s="1"/>
  <c r="S28" i="5" s="1"/>
  <c r="R28" i="5"/>
  <c r="T28" i="5"/>
  <c r="V28" i="5"/>
  <c r="W28" i="5"/>
  <c r="V27" i="5"/>
  <c r="P27" i="5"/>
  <c r="R27" i="5" l="1"/>
  <c r="AB27" i="5" s="1"/>
  <c r="AC27" i="5" s="1"/>
  <c r="Q27" i="5"/>
  <c r="G43" i="2" l="1"/>
  <c r="G32" i="4"/>
  <c r="G49" i="5"/>
  <c r="T27" i="5"/>
  <c r="Y27" i="5" s="1"/>
  <c r="Y28" i="5" s="1"/>
  <c r="P25" i="5"/>
  <c r="T25" i="5" s="1"/>
  <c r="S17" i="4"/>
  <c r="X17" i="4"/>
  <c r="W17" i="4"/>
  <c r="S19" i="4"/>
  <c r="W19" i="4"/>
  <c r="S23" i="4"/>
  <c r="X23" i="4"/>
  <c r="W23" i="4"/>
  <c r="S21" i="4"/>
  <c r="X21" i="4"/>
  <c r="W21" i="4"/>
  <c r="S24" i="4"/>
  <c r="X24" i="4"/>
  <c r="W24" i="4"/>
  <c r="P17" i="5"/>
  <c r="T17" i="5" s="1"/>
  <c r="Y17" i="5" s="1"/>
  <c r="Y18" i="5" s="1"/>
  <c r="P19" i="5"/>
  <c r="Q19" i="5" s="1"/>
  <c r="S19" i="5" s="1"/>
  <c r="P21" i="5"/>
  <c r="T21" i="5" s="1"/>
  <c r="P22" i="5"/>
  <c r="T22" i="5" s="1"/>
  <c r="T24" i="5"/>
  <c r="Z24" i="5"/>
  <c r="Z27" i="5"/>
  <c r="R22" i="5"/>
  <c r="W22" i="5"/>
  <c r="K28" i="5"/>
  <c r="U28" i="5" s="1"/>
  <c r="R25" i="5"/>
  <c r="W25" i="5"/>
  <c r="R24" i="5"/>
  <c r="W24" i="5"/>
  <c r="R21" i="5"/>
  <c r="K27" i="5"/>
  <c r="U27" i="5" s="1"/>
  <c r="S27" i="5"/>
  <c r="AA27" i="5" s="1"/>
  <c r="V25" i="5"/>
  <c r="V24" i="5"/>
  <c r="V22" i="5"/>
  <c r="Q22" i="5"/>
  <c r="S22" i="5" s="1"/>
  <c r="Q21" i="5"/>
  <c r="S21" i="5" s="1"/>
  <c r="W19" i="5"/>
  <c r="V19" i="5"/>
  <c r="R19" i="5"/>
  <c r="W17" i="5"/>
  <c r="V17" i="5"/>
  <c r="R17" i="5"/>
  <c r="AA16" i="4"/>
  <c r="Q17" i="5"/>
  <c r="S17" i="5" s="1"/>
  <c r="P23" i="2"/>
  <c r="Z33" i="2"/>
  <c r="Z25" i="2"/>
  <c r="P34" i="2"/>
  <c r="Q34" i="2" s="1"/>
  <c r="S34" i="2" s="1"/>
  <c r="R34" i="2"/>
  <c r="V34" i="2"/>
  <c r="W34" i="2"/>
  <c r="P35" i="2"/>
  <c r="Q35" i="2" s="1"/>
  <c r="S35" i="2" s="1"/>
  <c r="R35" i="2"/>
  <c r="V35" i="2"/>
  <c r="W35" i="2"/>
  <c r="V33" i="2"/>
  <c r="R33" i="2"/>
  <c r="P33" i="2"/>
  <c r="Q33" i="2" s="1"/>
  <c r="S33" i="2" s="1"/>
  <c r="P26" i="2"/>
  <c r="Q26" i="2" s="1"/>
  <c r="S26" i="2" s="1"/>
  <c r="R26" i="2"/>
  <c r="P27" i="2"/>
  <c r="Q27" i="2" s="1"/>
  <c r="S27" i="2" s="1"/>
  <c r="R27" i="2"/>
  <c r="V27" i="2"/>
  <c r="W27" i="2"/>
  <c r="W25" i="2"/>
  <c r="V25" i="2"/>
  <c r="P25" i="2"/>
  <c r="Y24" i="2"/>
  <c r="T33" i="2"/>
  <c r="Q24" i="4"/>
  <c r="U24" i="4" s="1"/>
  <c r="Q23" i="4"/>
  <c r="R23" i="4" s="1"/>
  <c r="T23" i="4" s="1"/>
  <c r="Q21" i="4"/>
  <c r="Q19" i="4"/>
  <c r="Q17" i="4"/>
  <c r="R17" i="4" s="1"/>
  <c r="T17" i="4" s="1"/>
  <c r="Q16" i="4"/>
  <c r="O15" i="4"/>
  <c r="M22" i="4"/>
  <c r="AA23" i="4"/>
  <c r="Y24" i="5" l="1"/>
  <c r="T34" i="2"/>
  <c r="X43" i="5"/>
  <c r="AA21" i="5"/>
  <c r="Y21" i="5"/>
  <c r="Y22" i="5" s="1"/>
  <c r="Y19" i="4"/>
  <c r="T35" i="2"/>
  <c r="K27" i="2"/>
  <c r="U27" i="2" s="1"/>
  <c r="T27" i="2"/>
  <c r="Q24" i="5"/>
  <c r="S24" i="5" s="1"/>
  <c r="Q25" i="5"/>
  <c r="S25" i="5" s="1"/>
  <c r="T19" i="5"/>
  <c r="Y19" i="5" s="1"/>
  <c r="Y20" i="5" s="1"/>
  <c r="R16" i="4"/>
  <c r="P16" i="4"/>
  <c r="R24" i="4"/>
  <c r="T24" i="4" s="1"/>
  <c r="AB23" i="4" s="1"/>
  <c r="K26" i="2"/>
  <c r="U26" i="2" s="1"/>
  <c r="K35" i="2"/>
  <c r="U35" i="2" s="1"/>
  <c r="K34" i="2"/>
  <c r="U34" i="2" s="1"/>
  <c r="K17" i="5"/>
  <c r="U17" i="5" s="1"/>
  <c r="K24" i="4"/>
  <c r="V24" i="4" s="1"/>
  <c r="K23" i="4"/>
  <c r="V23" i="4" s="1"/>
  <c r="Y23" i="4"/>
  <c r="K21" i="5"/>
  <c r="U21" i="5" s="1"/>
  <c r="AB19" i="5"/>
  <c r="AA17" i="5"/>
  <c r="K17" i="4"/>
  <c r="V17" i="4" s="1"/>
  <c r="K21" i="4"/>
  <c r="V21" i="4" s="1"/>
  <c r="K19" i="4"/>
  <c r="V19" i="4" s="1"/>
  <c r="AC23" i="4"/>
  <c r="AD23" i="4" s="1"/>
  <c r="K19" i="5"/>
  <c r="U19" i="5" s="1"/>
  <c r="AB21" i="5"/>
  <c r="AC21" i="5" s="1"/>
  <c r="K24" i="5"/>
  <c r="U24" i="5" s="1"/>
  <c r="K33" i="2"/>
  <c r="U33" i="2" s="1"/>
  <c r="AB33" i="2"/>
  <c r="K25" i="2"/>
  <c r="U25" i="2" s="1"/>
  <c r="K23" i="2"/>
  <c r="K22" i="5"/>
  <c r="U22" i="5" s="1"/>
  <c r="AC19" i="4"/>
  <c r="U23" i="4"/>
  <c r="Z23" i="4" s="1"/>
  <c r="Z24" i="4" s="1"/>
  <c r="Y25" i="5"/>
  <c r="U19" i="4"/>
  <c r="R19" i="4"/>
  <c r="T19" i="4" s="1"/>
  <c r="AA19" i="5"/>
  <c r="R21" i="4"/>
  <c r="T21" i="4" s="1"/>
  <c r="U21" i="4"/>
  <c r="K16" i="4"/>
  <c r="V16" i="4" s="1"/>
  <c r="AC16" i="4"/>
  <c r="AD16" i="4" s="1"/>
  <c r="AB17" i="5"/>
  <c r="AC17" i="5" s="1"/>
  <c r="U17" i="4"/>
  <c r="AB24" i="5"/>
  <c r="AC24" i="5" s="1"/>
  <c r="K29" i="5"/>
  <c r="K25" i="5"/>
  <c r="U25" i="5" s="1"/>
  <c r="U41" i="5"/>
  <c r="U23" i="2" l="1"/>
  <c r="U37" i="2" s="1"/>
  <c r="Y43" i="5"/>
  <c r="G43" i="5" s="1"/>
  <c r="U43" i="5"/>
  <c r="Y25" i="2"/>
  <c r="Z17" i="4"/>
  <c r="Z19" i="4"/>
  <c r="Z21" i="4" s="1"/>
  <c r="AC19" i="5"/>
  <c r="R43" i="5"/>
  <c r="X26" i="4"/>
  <c r="V26" i="4"/>
  <c r="S26" i="4"/>
  <c r="R37" i="2"/>
  <c r="AD19" i="4"/>
  <c r="AA24" i="5"/>
  <c r="AB19" i="4"/>
  <c r="Y37" i="2" l="1"/>
  <c r="G37" i="2" s="1"/>
  <c r="G45" i="5"/>
  <c r="Z26" i="4"/>
  <c r="G26" i="4" s="1"/>
  <c r="G39" i="2" l="1"/>
  <c r="G28" i="4"/>
</calcChain>
</file>

<file path=xl/comments1.xml><?xml version="1.0" encoding="utf-8"?>
<comments xmlns="http://schemas.openxmlformats.org/spreadsheetml/2006/main">
  <authors>
    <author>raczka</author>
  </authors>
  <commentList>
    <comment ref="Q15" authorId="0" shapeId="0">
      <text>
        <r>
          <rPr>
            <b/>
            <sz val="14"/>
            <color indexed="81"/>
            <rFont val="Tahoma"/>
            <family val="2"/>
          </rPr>
          <t>Z0 :</t>
        </r>
        <r>
          <rPr>
            <sz val="12"/>
            <color indexed="81"/>
            <rFont val="Tahoma"/>
            <family val="2"/>
          </rPr>
          <t xml:space="preserve">
</t>
        </r>
        <r>
          <rPr>
            <sz val="11"/>
            <color indexed="81"/>
            <rFont val="Tahoma"/>
            <family val="2"/>
          </rPr>
          <t>On affecte le poids pour la compétence intermédiaire et cela ligne par ligne.</t>
        </r>
      </text>
    </comment>
    <comment ref="R15" authorId="0" shapeId="0">
      <text>
        <r>
          <rPr>
            <b/>
            <sz val="14"/>
            <color indexed="81"/>
            <rFont val="Tahoma"/>
            <family val="2"/>
          </rPr>
          <t xml:space="preserve">Z2 </t>
        </r>
        <r>
          <rPr>
            <sz val="9"/>
            <color indexed="81"/>
            <rFont val="Tahoma"/>
            <family val="2"/>
          </rPr>
          <t xml:space="preserve">
</t>
        </r>
        <r>
          <rPr>
            <sz val="11"/>
            <color indexed="81"/>
            <rFont val="Tahoma"/>
            <family val="2"/>
          </rPr>
          <t>Valeur en points de l'évaluation proposée en fonction du poids de ce même critère et ramené sur 20.</t>
        </r>
        <r>
          <rPr>
            <sz val="12"/>
            <color indexed="81"/>
            <rFont val="Tahoma"/>
            <family val="2"/>
          </rPr>
          <t xml:space="preserve">
</t>
        </r>
        <r>
          <rPr>
            <b/>
            <u/>
            <sz val="11"/>
            <color indexed="81"/>
            <rFont val="Tahoma"/>
            <family val="2"/>
          </rPr>
          <t>Exemple :</t>
        </r>
        <r>
          <rPr>
            <sz val="12"/>
            <color indexed="81"/>
            <rFont val="Tahoma"/>
            <family val="2"/>
          </rPr>
          <t xml:space="preserve">
</t>
        </r>
        <r>
          <rPr>
            <sz val="11"/>
            <color indexed="81"/>
            <rFont val="Tahoma"/>
            <family val="2"/>
          </rPr>
          <t>Si le critère est validé à 2
(0,66 x 25%) x 20 = 3.33 
Ce résultat sera ensuite reconsidéré en fonction du poids de</t>
        </r>
        <r>
          <rPr>
            <b/>
            <u/>
            <sz val="11"/>
            <color indexed="81"/>
            <rFont val="Tahoma"/>
            <family val="2"/>
          </rPr>
          <t xml:space="preserve"> la compétence terminale</t>
        </r>
        <r>
          <rPr>
            <sz val="11"/>
            <color indexed="81"/>
            <rFont val="Tahoma"/>
            <family val="2"/>
          </rPr>
          <t>, ici dans le cas présent 30%.</t>
        </r>
      </text>
    </comment>
    <comment ref="S15" authorId="0" shapeId="0">
      <text>
        <r>
          <rPr>
            <b/>
            <sz val="14"/>
            <color indexed="81"/>
            <rFont val="Tahoma"/>
            <family val="2"/>
          </rPr>
          <t>Z3 :</t>
        </r>
        <r>
          <rPr>
            <b/>
            <sz val="9"/>
            <color indexed="81"/>
            <rFont val="Tahoma"/>
            <family val="2"/>
          </rPr>
          <t xml:space="preserve">
</t>
        </r>
        <r>
          <rPr>
            <sz val="11"/>
            <color indexed="81"/>
            <rFont val="Tahoma"/>
            <family val="2"/>
          </rPr>
          <t xml:space="preserve">Ligne qui contrôle l'éventualitée d'une double saisie, une ligne en lien avec la colonne afin d'indiquer le message d'erreur qui apparait en Z1 (Colonne L)
</t>
        </r>
        <r>
          <rPr>
            <u/>
            <sz val="11"/>
            <color indexed="81"/>
            <rFont val="Tahoma"/>
            <family val="2"/>
          </rPr>
          <t xml:space="preserve">Donc, si en Z3 apparait </t>
        </r>
        <r>
          <rPr>
            <sz val="11"/>
            <color indexed="81"/>
            <rFont val="Tahoma"/>
            <family val="2"/>
          </rPr>
          <t xml:space="preserve">:
0 = Le critère non pris en compte, indiquer NON dans la colonne G.
1 = Conforme, alors le résultat en Z2 sera pris en compte.
2 ou plus = Erreur, la  valeur en Z2 pas prise en compte. </t>
        </r>
      </text>
    </comment>
    <comment ref="T15" authorId="0" shapeId="0">
      <text>
        <r>
          <rPr>
            <b/>
            <sz val="14"/>
            <color indexed="81"/>
            <rFont val="Tahoma"/>
            <family val="2"/>
          </rPr>
          <t>Z4</t>
        </r>
        <r>
          <rPr>
            <sz val="9"/>
            <color indexed="81"/>
            <rFont val="Tahoma"/>
            <family val="2"/>
          </rPr>
          <t xml:space="preserve">
</t>
        </r>
        <r>
          <rPr>
            <sz val="11"/>
            <color indexed="81"/>
            <rFont val="Tahoma"/>
            <family val="2"/>
          </rPr>
          <t>Cette ligne indique simplement la valeur numérique de l'évaluation, avec 
- Si 0 = valeur 0
- Si 1 = valeur 0,33
- Si 2 = valeur 0,66
- Si 3 = valeur 1
Cette ligne est une ligne de transition de calcul en lien avec la cellule Z12.</t>
        </r>
      </text>
    </comment>
    <comment ref="U15" authorId="0" shapeId="0">
      <text>
        <r>
          <rPr>
            <b/>
            <sz val="14"/>
            <color indexed="81"/>
            <rFont val="Tahoma"/>
            <family val="2"/>
          </rPr>
          <t>Z5</t>
        </r>
        <r>
          <rPr>
            <b/>
            <sz val="9"/>
            <color indexed="81"/>
            <rFont val="Tahoma"/>
            <family val="2"/>
          </rPr>
          <t xml:space="preserve">
</t>
        </r>
        <r>
          <rPr>
            <sz val="11"/>
            <color indexed="81"/>
            <rFont val="Tahoma"/>
            <family val="2"/>
          </rPr>
          <t xml:space="preserve">Dès lors que le critère est sélectionné, cette ligne affiche en décimal le poids de ce même critère.
Z5 est simplement une cellule de transition afin d'être en mesure de connaitre le poids des global critères pris en compte. Un addition qui se retrouve dans la cellule  Z10.
</t>
        </r>
      </text>
    </comment>
    <comment ref="V15" authorId="0" shapeId="0">
      <text>
        <r>
          <rPr>
            <b/>
            <sz val="14"/>
            <color indexed="81"/>
            <rFont val="Tahoma"/>
            <family val="2"/>
          </rPr>
          <t>Z6</t>
        </r>
        <r>
          <rPr>
            <b/>
            <sz val="9"/>
            <color indexed="81"/>
            <rFont val="Tahoma"/>
            <family val="2"/>
          </rPr>
          <t xml:space="preserve">
</t>
        </r>
        <r>
          <rPr>
            <sz val="11"/>
            <color indexed="81"/>
            <rFont val="Tahoma"/>
            <family val="2"/>
          </rPr>
          <t>Ligne importante qui va détecter les erreurs de saisie en indiquant la valeur 1.
Si la valeur 0 est affichée, la saisie est par conséquent valide.</t>
        </r>
        <r>
          <rPr>
            <b/>
            <sz val="9"/>
            <color indexed="81"/>
            <rFont val="Tahoma"/>
            <family val="2"/>
          </rPr>
          <t xml:space="preserve"> </t>
        </r>
        <r>
          <rPr>
            <sz val="9"/>
            <color indexed="81"/>
            <rFont val="Tahoma"/>
            <family val="2"/>
          </rPr>
          <t xml:space="preserve">
</t>
        </r>
      </text>
    </comment>
    <comment ref="W15" authorId="0" shapeId="0">
      <text>
        <r>
          <rPr>
            <b/>
            <sz val="14"/>
            <color indexed="81"/>
            <rFont val="Tahoma"/>
            <family val="2"/>
          </rPr>
          <t>Z7 :</t>
        </r>
        <r>
          <rPr>
            <b/>
            <sz val="9"/>
            <color indexed="81"/>
            <rFont val="Tahoma"/>
            <family val="2"/>
          </rPr>
          <t xml:space="preserve">
</t>
        </r>
        <r>
          <rPr>
            <sz val="11"/>
            <color indexed="81"/>
            <rFont val="Tahoma"/>
            <family val="2"/>
          </rPr>
          <t>Ligne qui permet de contrôler la prise en compte ou pas du critère, selon que l'on indique dans la colonne NON. 
Si critère retenu et saisie conforme = Message VRAI
Si criètre non retenu = Message 0</t>
        </r>
      </text>
    </comment>
    <comment ref="X15" authorId="0" shapeId="0">
      <text>
        <r>
          <rPr>
            <b/>
            <sz val="14"/>
            <color indexed="81"/>
            <rFont val="Tahoma"/>
            <family val="2"/>
          </rPr>
          <t>Z8</t>
        </r>
        <r>
          <rPr>
            <b/>
            <sz val="9"/>
            <color indexed="81"/>
            <rFont val="Tahoma"/>
            <family val="2"/>
          </rPr>
          <t xml:space="preserve">
</t>
        </r>
        <r>
          <rPr>
            <sz val="11"/>
            <color indexed="81"/>
            <rFont val="Tahoma"/>
            <family val="2"/>
          </rPr>
          <t>Si le critère est non retenu et par mégarde l'opérateur renseigne sur ce même critère, alors dans cette ligne le chiffre 1 apparait. 
Si tel est le cas, cela bloque les calculs .</t>
        </r>
        <r>
          <rPr>
            <sz val="9"/>
            <color indexed="81"/>
            <rFont val="Tahoma"/>
            <family val="2"/>
          </rPr>
          <t xml:space="preserve">
</t>
        </r>
      </text>
    </comment>
    <comment ref="Y15" authorId="0" shapeId="0">
      <text>
        <r>
          <rPr>
            <b/>
            <sz val="14"/>
            <color indexed="81"/>
            <rFont val="Tahoma"/>
            <family val="2"/>
          </rPr>
          <t>Z9</t>
        </r>
        <r>
          <rPr>
            <b/>
            <sz val="9"/>
            <color indexed="81"/>
            <rFont val="Tahoma"/>
            <family val="2"/>
          </rPr>
          <t xml:space="preserve">
</t>
        </r>
        <r>
          <rPr>
            <sz val="11"/>
            <color indexed="81"/>
            <rFont val="Tahoma"/>
            <family val="2"/>
          </rPr>
          <t>Même fonction que Z8, mais Z9 propose un contrôle complet de la compétence terminale.</t>
        </r>
        <r>
          <rPr>
            <sz val="9"/>
            <color indexed="81"/>
            <rFont val="Tahoma"/>
            <family val="2"/>
          </rPr>
          <t xml:space="preserve">
</t>
        </r>
      </text>
    </comment>
    <comment ref="Z15" authorId="0" shapeId="0">
      <text>
        <r>
          <rPr>
            <b/>
            <sz val="14"/>
            <color indexed="81"/>
            <rFont val="Tahoma"/>
            <family val="2"/>
          </rPr>
          <t>Z10</t>
        </r>
        <r>
          <rPr>
            <b/>
            <sz val="9"/>
            <color indexed="81"/>
            <rFont val="Tahoma"/>
            <family val="2"/>
          </rPr>
          <t xml:space="preserve">
</t>
        </r>
        <r>
          <rPr>
            <sz val="11"/>
            <color indexed="81"/>
            <rFont val="Tahoma"/>
            <family val="2"/>
          </rPr>
          <t xml:space="preserve">Cette cellule fait la somme du poids des critères sélectionnés, depuis la colonne Z5.
</t>
        </r>
        <r>
          <rPr>
            <sz val="9"/>
            <color indexed="81"/>
            <rFont val="Tahoma"/>
            <family val="2"/>
          </rPr>
          <t xml:space="preserve">
</t>
        </r>
      </text>
    </comment>
    <comment ref="AA15" authorId="0" shapeId="0">
      <text>
        <r>
          <rPr>
            <b/>
            <sz val="14"/>
            <color indexed="81"/>
            <rFont val="Tahoma"/>
            <family val="2"/>
          </rPr>
          <t>Z11</t>
        </r>
        <r>
          <rPr>
            <b/>
            <sz val="9"/>
            <color indexed="81"/>
            <rFont val="Tahoma"/>
            <family val="2"/>
          </rPr>
          <t xml:space="preserve">
</t>
        </r>
        <r>
          <rPr>
            <sz val="11"/>
            <color indexed="81"/>
            <rFont val="Tahoma"/>
            <family val="2"/>
          </rPr>
          <t xml:space="preserve">Rappel du poids de la compétence terminale.
</t>
        </r>
        <r>
          <rPr>
            <sz val="9"/>
            <color indexed="81"/>
            <rFont val="Tahoma"/>
            <family val="2"/>
          </rPr>
          <t xml:space="preserve">
</t>
        </r>
      </text>
    </comment>
    <comment ref="AB15" authorId="0" shapeId="0">
      <text>
        <r>
          <rPr>
            <b/>
            <sz val="14"/>
            <color indexed="81"/>
            <rFont val="Tahoma"/>
            <family val="2"/>
          </rPr>
          <t>Z12</t>
        </r>
        <r>
          <rPr>
            <b/>
            <sz val="9"/>
            <color indexed="81"/>
            <rFont val="Tahoma"/>
            <family val="2"/>
          </rPr>
          <t xml:space="preserve">
</t>
        </r>
        <r>
          <rPr>
            <sz val="11"/>
            <color indexed="81"/>
            <rFont val="Tahoma"/>
            <family val="2"/>
          </rPr>
          <t xml:space="preserve">Cellule qui additionne les valeurs en points affichés dans la colonne Z4. 
</t>
        </r>
        <r>
          <rPr>
            <sz val="9"/>
            <color indexed="81"/>
            <rFont val="Tahoma"/>
            <family val="2"/>
          </rPr>
          <t xml:space="preserve">
</t>
        </r>
      </text>
    </comment>
    <comment ref="AC15" authorId="0" shapeId="0">
      <text>
        <r>
          <rPr>
            <b/>
            <sz val="14"/>
            <color indexed="81"/>
            <rFont val="Tahoma"/>
            <family val="2"/>
          </rPr>
          <t>Z13</t>
        </r>
        <r>
          <rPr>
            <b/>
            <sz val="9"/>
            <color indexed="81"/>
            <rFont val="Tahoma"/>
            <family val="2"/>
          </rPr>
          <t xml:space="preserve">
</t>
        </r>
        <r>
          <rPr>
            <sz val="11"/>
            <color indexed="81"/>
            <rFont val="Tahoma"/>
            <family val="2"/>
          </rPr>
          <t xml:space="preserve">Cellule de contrôle qui permet de vérifier si la compétence terminale est prise en compte ou pas. 
</t>
        </r>
        <r>
          <rPr>
            <sz val="9"/>
            <color indexed="81"/>
            <rFont val="Tahoma"/>
            <family val="2"/>
          </rPr>
          <t xml:space="preserve">
</t>
        </r>
      </text>
    </comment>
    <comment ref="AD15" authorId="0" shapeId="0">
      <text>
        <r>
          <rPr>
            <b/>
            <sz val="14"/>
            <color indexed="81"/>
            <rFont val="Tahoma"/>
            <family val="2"/>
          </rPr>
          <t>Z14</t>
        </r>
        <r>
          <rPr>
            <b/>
            <sz val="9"/>
            <color indexed="81"/>
            <rFont val="Tahoma"/>
            <family val="2"/>
          </rPr>
          <t xml:space="preserve">
</t>
        </r>
        <r>
          <rPr>
            <sz val="11"/>
            <color indexed="81"/>
            <rFont val="Tahoma"/>
            <family val="2"/>
          </rPr>
          <t xml:space="preserve">Cellule complète de calcul, qui permet de donner la note sur 20 pour la compétence terminale en fonction du poids de celle-ci.
</t>
        </r>
        <r>
          <rPr>
            <sz val="9"/>
            <color indexed="81"/>
            <rFont val="Tahoma"/>
            <family val="2"/>
          </rPr>
          <t xml:space="preserve">
</t>
        </r>
      </text>
    </comment>
  </commentList>
</comments>
</file>

<file path=xl/comments2.xml><?xml version="1.0" encoding="utf-8"?>
<comments xmlns="http://schemas.openxmlformats.org/spreadsheetml/2006/main">
  <authors>
    <author>raczka</author>
  </authors>
  <commentList>
    <comment ref="P16" authorId="0" shapeId="0">
      <text>
        <r>
          <rPr>
            <b/>
            <sz val="14"/>
            <color indexed="81"/>
            <rFont val="Tahoma"/>
            <family val="2"/>
          </rPr>
          <t>Z0 :</t>
        </r>
        <r>
          <rPr>
            <sz val="12"/>
            <color indexed="81"/>
            <rFont val="Tahoma"/>
            <family val="2"/>
          </rPr>
          <t xml:space="preserve">
</t>
        </r>
        <r>
          <rPr>
            <sz val="11"/>
            <color indexed="81"/>
            <rFont val="Tahoma"/>
            <family val="2"/>
          </rPr>
          <t>On affecte le poids pour la compétence intermédiaire et cela ligne par ligne.</t>
        </r>
      </text>
    </comment>
    <comment ref="Q16" authorId="0" shapeId="0">
      <text>
        <r>
          <rPr>
            <b/>
            <sz val="14"/>
            <color indexed="81"/>
            <rFont val="Tahoma"/>
            <family val="2"/>
          </rPr>
          <t xml:space="preserve">Z2 </t>
        </r>
        <r>
          <rPr>
            <sz val="9"/>
            <color indexed="81"/>
            <rFont val="Tahoma"/>
            <family val="2"/>
          </rPr>
          <t xml:space="preserve">
</t>
        </r>
        <r>
          <rPr>
            <sz val="11"/>
            <color indexed="81"/>
            <rFont val="Tahoma"/>
            <family val="2"/>
          </rPr>
          <t>Valeur en points de l'évaluation proposée en fonction du poids de ce même critère et ramené sur 20.</t>
        </r>
        <r>
          <rPr>
            <sz val="12"/>
            <color indexed="81"/>
            <rFont val="Tahoma"/>
            <family val="2"/>
          </rPr>
          <t xml:space="preserve">
</t>
        </r>
        <r>
          <rPr>
            <b/>
            <u/>
            <sz val="11"/>
            <color indexed="81"/>
            <rFont val="Tahoma"/>
            <family val="2"/>
          </rPr>
          <t>Exemple :</t>
        </r>
        <r>
          <rPr>
            <sz val="12"/>
            <color indexed="81"/>
            <rFont val="Tahoma"/>
            <family val="2"/>
          </rPr>
          <t xml:space="preserve">
</t>
        </r>
        <r>
          <rPr>
            <sz val="11"/>
            <color indexed="81"/>
            <rFont val="Tahoma"/>
            <family val="2"/>
          </rPr>
          <t>Si le critère est validé à 2
(0,66 x 25%) x 20 = 3.33 
Ce résultat sera ensuite reconsidéré en fonction du poids de</t>
        </r>
        <r>
          <rPr>
            <b/>
            <u/>
            <sz val="11"/>
            <color indexed="81"/>
            <rFont val="Tahoma"/>
            <family val="2"/>
          </rPr>
          <t xml:space="preserve"> la compétence terminale</t>
        </r>
        <r>
          <rPr>
            <sz val="11"/>
            <color indexed="81"/>
            <rFont val="Tahoma"/>
            <family val="2"/>
          </rPr>
          <t>, ici dans le cas présent 30%.</t>
        </r>
      </text>
    </comment>
    <comment ref="R16" authorId="0" shapeId="0">
      <text>
        <r>
          <rPr>
            <b/>
            <sz val="14"/>
            <color indexed="81"/>
            <rFont val="Tahoma"/>
            <family val="2"/>
          </rPr>
          <t>Z3 :</t>
        </r>
        <r>
          <rPr>
            <b/>
            <sz val="9"/>
            <color indexed="81"/>
            <rFont val="Tahoma"/>
            <family val="2"/>
          </rPr>
          <t xml:space="preserve">
</t>
        </r>
        <r>
          <rPr>
            <sz val="11"/>
            <color indexed="81"/>
            <rFont val="Tahoma"/>
            <family val="2"/>
          </rPr>
          <t xml:space="preserve">Ligne qui contrôle l'éventualitée d'une double saisie, une ligne en lien avec la colonne afin d'indiquer le message d'erreur qui apparait en Z1 (Colonne L)
</t>
        </r>
        <r>
          <rPr>
            <u/>
            <sz val="11"/>
            <color indexed="81"/>
            <rFont val="Tahoma"/>
            <family val="2"/>
          </rPr>
          <t xml:space="preserve">Donc, si en Z3 apparait </t>
        </r>
        <r>
          <rPr>
            <sz val="11"/>
            <color indexed="81"/>
            <rFont val="Tahoma"/>
            <family val="2"/>
          </rPr>
          <t xml:space="preserve">:
0 = Le critère non pris en compte, indiquer NON dans la colonne G.
1 = Conforme, alors le résultat en Z2 sera pris en compte.
2 ou plus = Erreur, la  valeur en Z2 pas prise en compte. </t>
        </r>
      </text>
    </comment>
    <comment ref="S16" authorId="0" shapeId="0">
      <text>
        <r>
          <rPr>
            <b/>
            <sz val="14"/>
            <color indexed="81"/>
            <rFont val="Tahoma"/>
            <family val="2"/>
          </rPr>
          <t>Z4</t>
        </r>
        <r>
          <rPr>
            <sz val="9"/>
            <color indexed="81"/>
            <rFont val="Tahoma"/>
            <family val="2"/>
          </rPr>
          <t xml:space="preserve">
</t>
        </r>
        <r>
          <rPr>
            <sz val="11"/>
            <color indexed="81"/>
            <rFont val="Tahoma"/>
            <family val="2"/>
          </rPr>
          <t>Cette ligne indique simplement la valeur numérique de l'évaluation, avec 
- Si 0 = valeur 0
- Si 1 = valeur 0,33
- Si 2 = valeur 0,66
- Si 3 = valeur 1
Cette ligne est une ligne de transition de calcul en lien avec la cellule Z12.</t>
        </r>
      </text>
    </comment>
    <comment ref="T16" authorId="0" shapeId="0">
      <text>
        <r>
          <rPr>
            <b/>
            <sz val="14"/>
            <color indexed="81"/>
            <rFont val="Tahoma"/>
            <family val="2"/>
          </rPr>
          <t>Z5</t>
        </r>
        <r>
          <rPr>
            <b/>
            <sz val="9"/>
            <color indexed="81"/>
            <rFont val="Tahoma"/>
            <family val="2"/>
          </rPr>
          <t xml:space="preserve">
</t>
        </r>
        <r>
          <rPr>
            <sz val="11"/>
            <color indexed="81"/>
            <rFont val="Tahoma"/>
            <family val="2"/>
          </rPr>
          <t xml:space="preserve">Dès lors que le critère est sélectionné, cette ligne affiche en décimal le poids de ce même critère.
Z5 est simplement une cellule de transition afin d'être en mesure de connaitre le poids des global critères pris en compte. Un addition qui se retrouve dans la cellule  Z10.
</t>
        </r>
      </text>
    </comment>
    <comment ref="U16" authorId="0" shapeId="0">
      <text>
        <r>
          <rPr>
            <b/>
            <sz val="14"/>
            <color indexed="81"/>
            <rFont val="Tahoma"/>
            <family val="2"/>
          </rPr>
          <t>Z6</t>
        </r>
        <r>
          <rPr>
            <b/>
            <sz val="9"/>
            <color indexed="81"/>
            <rFont val="Tahoma"/>
            <family val="2"/>
          </rPr>
          <t xml:space="preserve">
</t>
        </r>
        <r>
          <rPr>
            <sz val="11"/>
            <color indexed="81"/>
            <rFont val="Tahoma"/>
            <family val="2"/>
          </rPr>
          <t>Ligne importante qui va détecter les erreurs de saisie en indiquant la valeur 1.
Si la valeur 0 est affichée, la saisie est par conséquent valide.</t>
        </r>
        <r>
          <rPr>
            <b/>
            <sz val="9"/>
            <color indexed="81"/>
            <rFont val="Tahoma"/>
            <family val="2"/>
          </rPr>
          <t xml:space="preserve"> </t>
        </r>
        <r>
          <rPr>
            <sz val="9"/>
            <color indexed="81"/>
            <rFont val="Tahoma"/>
            <family val="2"/>
          </rPr>
          <t xml:space="preserve">
</t>
        </r>
      </text>
    </comment>
    <comment ref="V16" authorId="0" shapeId="0">
      <text>
        <r>
          <rPr>
            <b/>
            <sz val="14"/>
            <color indexed="81"/>
            <rFont val="Tahoma"/>
            <family val="2"/>
          </rPr>
          <t>Z7 :</t>
        </r>
        <r>
          <rPr>
            <b/>
            <sz val="9"/>
            <color indexed="81"/>
            <rFont val="Tahoma"/>
            <family val="2"/>
          </rPr>
          <t xml:space="preserve">
</t>
        </r>
        <r>
          <rPr>
            <sz val="11"/>
            <color indexed="81"/>
            <rFont val="Tahoma"/>
            <family val="2"/>
          </rPr>
          <t>Ligne qui permet de contrôler la prise en compte ou pas du critère, selon que l'on indique dans la colonne NON. 
Si critère retenu et saisie conforme = Message VRAI
Si criètre non retenu = Message 0</t>
        </r>
      </text>
    </comment>
    <comment ref="W16" authorId="0" shapeId="0">
      <text>
        <r>
          <rPr>
            <b/>
            <sz val="14"/>
            <color indexed="81"/>
            <rFont val="Tahoma"/>
            <family val="2"/>
          </rPr>
          <t>Z8</t>
        </r>
        <r>
          <rPr>
            <b/>
            <sz val="9"/>
            <color indexed="81"/>
            <rFont val="Tahoma"/>
            <family val="2"/>
          </rPr>
          <t xml:space="preserve">
</t>
        </r>
        <r>
          <rPr>
            <sz val="11"/>
            <color indexed="81"/>
            <rFont val="Tahoma"/>
            <family val="2"/>
          </rPr>
          <t>Si le critère est non retenu et par mégarde l'opérateur renseigne sur ce même critère, alors dans cette ligne le chiffre 1 apparait. 
Si tel est le cas, cela bloque les calculs .</t>
        </r>
        <r>
          <rPr>
            <sz val="9"/>
            <color indexed="81"/>
            <rFont val="Tahoma"/>
            <family val="2"/>
          </rPr>
          <t xml:space="preserve">
</t>
        </r>
      </text>
    </comment>
    <comment ref="X16" authorId="0" shapeId="0">
      <text>
        <r>
          <rPr>
            <b/>
            <sz val="14"/>
            <color indexed="81"/>
            <rFont val="Tahoma"/>
            <family val="2"/>
          </rPr>
          <t>Z9</t>
        </r>
        <r>
          <rPr>
            <b/>
            <sz val="9"/>
            <color indexed="81"/>
            <rFont val="Tahoma"/>
            <family val="2"/>
          </rPr>
          <t xml:space="preserve">
</t>
        </r>
        <r>
          <rPr>
            <sz val="11"/>
            <color indexed="81"/>
            <rFont val="Tahoma"/>
            <family val="2"/>
          </rPr>
          <t>Même fonction que Z8, mais Z9 propose un contrôle complet de la compétence terminale.</t>
        </r>
        <r>
          <rPr>
            <sz val="9"/>
            <color indexed="81"/>
            <rFont val="Tahoma"/>
            <family val="2"/>
          </rPr>
          <t xml:space="preserve">
</t>
        </r>
      </text>
    </comment>
    <comment ref="Y16" authorId="0" shapeId="0">
      <text>
        <r>
          <rPr>
            <b/>
            <sz val="14"/>
            <color indexed="81"/>
            <rFont val="Tahoma"/>
            <family val="2"/>
          </rPr>
          <t>Z10</t>
        </r>
        <r>
          <rPr>
            <b/>
            <sz val="9"/>
            <color indexed="81"/>
            <rFont val="Tahoma"/>
            <family val="2"/>
          </rPr>
          <t xml:space="preserve">
</t>
        </r>
        <r>
          <rPr>
            <sz val="11"/>
            <color indexed="81"/>
            <rFont val="Tahoma"/>
            <family val="2"/>
          </rPr>
          <t xml:space="preserve">Cette cellule fait la somme du poids des critères sélectionnés, depuis la colonne Z5.
</t>
        </r>
        <r>
          <rPr>
            <sz val="9"/>
            <color indexed="81"/>
            <rFont val="Tahoma"/>
            <family val="2"/>
          </rPr>
          <t xml:space="preserve">
</t>
        </r>
      </text>
    </comment>
    <comment ref="Z16" authorId="0" shapeId="0">
      <text>
        <r>
          <rPr>
            <b/>
            <sz val="14"/>
            <color indexed="81"/>
            <rFont val="Tahoma"/>
            <family val="2"/>
          </rPr>
          <t>Z11</t>
        </r>
        <r>
          <rPr>
            <b/>
            <sz val="9"/>
            <color indexed="81"/>
            <rFont val="Tahoma"/>
            <family val="2"/>
          </rPr>
          <t xml:space="preserve">
</t>
        </r>
        <r>
          <rPr>
            <sz val="11"/>
            <color indexed="81"/>
            <rFont val="Tahoma"/>
            <family val="2"/>
          </rPr>
          <t xml:space="preserve">Rappel du poids de la compétence terminale.
</t>
        </r>
        <r>
          <rPr>
            <sz val="9"/>
            <color indexed="81"/>
            <rFont val="Tahoma"/>
            <family val="2"/>
          </rPr>
          <t xml:space="preserve">
</t>
        </r>
      </text>
    </comment>
    <comment ref="AA16" authorId="0" shapeId="0">
      <text>
        <r>
          <rPr>
            <b/>
            <sz val="14"/>
            <color indexed="81"/>
            <rFont val="Tahoma"/>
            <family val="2"/>
          </rPr>
          <t>Z12</t>
        </r>
        <r>
          <rPr>
            <b/>
            <sz val="9"/>
            <color indexed="81"/>
            <rFont val="Tahoma"/>
            <family val="2"/>
          </rPr>
          <t xml:space="preserve">
</t>
        </r>
        <r>
          <rPr>
            <sz val="11"/>
            <color indexed="81"/>
            <rFont val="Tahoma"/>
            <family val="2"/>
          </rPr>
          <t xml:space="preserve">Cellule qui additionne les valeurs en points affichés dans la colonne Z4. 
</t>
        </r>
        <r>
          <rPr>
            <sz val="9"/>
            <color indexed="81"/>
            <rFont val="Tahoma"/>
            <family val="2"/>
          </rPr>
          <t xml:space="preserve">
</t>
        </r>
      </text>
    </comment>
    <comment ref="AB16" authorId="0" shapeId="0">
      <text>
        <r>
          <rPr>
            <b/>
            <sz val="14"/>
            <color indexed="81"/>
            <rFont val="Tahoma"/>
            <family val="2"/>
          </rPr>
          <t>Z13</t>
        </r>
        <r>
          <rPr>
            <b/>
            <sz val="9"/>
            <color indexed="81"/>
            <rFont val="Tahoma"/>
            <family val="2"/>
          </rPr>
          <t xml:space="preserve">
</t>
        </r>
        <r>
          <rPr>
            <sz val="11"/>
            <color indexed="81"/>
            <rFont val="Tahoma"/>
            <family val="2"/>
          </rPr>
          <t xml:space="preserve">Cellule de contrôle qui permet de vérifier si la compétence terminale est prise en compte ou pas. 
</t>
        </r>
        <r>
          <rPr>
            <sz val="9"/>
            <color indexed="81"/>
            <rFont val="Tahoma"/>
            <family val="2"/>
          </rPr>
          <t xml:space="preserve">
</t>
        </r>
      </text>
    </comment>
    <comment ref="AC16" authorId="0" shapeId="0">
      <text>
        <r>
          <rPr>
            <b/>
            <sz val="14"/>
            <color indexed="81"/>
            <rFont val="Tahoma"/>
            <family val="2"/>
          </rPr>
          <t>Z14</t>
        </r>
        <r>
          <rPr>
            <b/>
            <sz val="9"/>
            <color indexed="81"/>
            <rFont val="Tahoma"/>
            <family val="2"/>
          </rPr>
          <t xml:space="preserve">
</t>
        </r>
        <r>
          <rPr>
            <sz val="11"/>
            <color indexed="81"/>
            <rFont val="Tahoma"/>
            <family val="2"/>
          </rPr>
          <t xml:space="preserve">Cellule complète de calcul, qui permet de donner la note sur 20 pour la compétence terminale en fonction du poids de celle-ci.
</t>
        </r>
        <r>
          <rPr>
            <sz val="9"/>
            <color indexed="81"/>
            <rFont val="Tahoma"/>
            <family val="2"/>
          </rPr>
          <t xml:space="preserve">
</t>
        </r>
      </text>
    </comment>
  </commentList>
</comments>
</file>

<file path=xl/comments3.xml><?xml version="1.0" encoding="utf-8"?>
<comments xmlns="http://schemas.openxmlformats.org/spreadsheetml/2006/main">
  <authors>
    <author>raczka</author>
  </authors>
  <commentList>
    <comment ref="O16" authorId="0" shapeId="0">
      <text>
        <r>
          <rPr>
            <b/>
            <sz val="14"/>
            <color indexed="81"/>
            <rFont val="Tahoma"/>
            <family val="2"/>
          </rPr>
          <t>Z0 :</t>
        </r>
        <r>
          <rPr>
            <sz val="12"/>
            <color indexed="81"/>
            <rFont val="Tahoma"/>
            <family val="2"/>
          </rPr>
          <t xml:space="preserve">
</t>
        </r>
        <r>
          <rPr>
            <sz val="11"/>
            <color indexed="81"/>
            <rFont val="Tahoma"/>
            <family val="2"/>
          </rPr>
          <t>On affecte le poids pour la compétence intermédiaire et cela ligne par ligne.</t>
        </r>
      </text>
    </comment>
    <comment ref="P16" authorId="0" shapeId="0">
      <text>
        <r>
          <rPr>
            <b/>
            <sz val="14"/>
            <color indexed="81"/>
            <rFont val="Tahoma"/>
            <family val="2"/>
          </rPr>
          <t xml:space="preserve">Z2 </t>
        </r>
        <r>
          <rPr>
            <sz val="9"/>
            <color indexed="81"/>
            <rFont val="Tahoma"/>
            <family val="2"/>
          </rPr>
          <t xml:space="preserve">
</t>
        </r>
        <r>
          <rPr>
            <sz val="11"/>
            <color indexed="81"/>
            <rFont val="Tahoma"/>
            <family val="2"/>
          </rPr>
          <t>Valeur en points de l'évaluation proposée en fonction du poids de ce même critère et ramené sur 20.</t>
        </r>
        <r>
          <rPr>
            <sz val="12"/>
            <color indexed="81"/>
            <rFont val="Tahoma"/>
            <family val="2"/>
          </rPr>
          <t xml:space="preserve">
</t>
        </r>
        <r>
          <rPr>
            <b/>
            <u/>
            <sz val="11"/>
            <color indexed="81"/>
            <rFont val="Tahoma"/>
            <family val="2"/>
          </rPr>
          <t>Exemple :</t>
        </r>
        <r>
          <rPr>
            <sz val="12"/>
            <color indexed="81"/>
            <rFont val="Tahoma"/>
            <family val="2"/>
          </rPr>
          <t xml:space="preserve">
</t>
        </r>
        <r>
          <rPr>
            <sz val="11"/>
            <color indexed="81"/>
            <rFont val="Tahoma"/>
            <family val="2"/>
          </rPr>
          <t>Si le critère est validé à 2
(0,66 x 25%) x 20 = 3.33 
Ce résultat sera ensuite reconsidéré en fonction du poids de</t>
        </r>
        <r>
          <rPr>
            <b/>
            <u/>
            <sz val="11"/>
            <color indexed="81"/>
            <rFont val="Tahoma"/>
            <family val="2"/>
          </rPr>
          <t xml:space="preserve"> la compétence terminale</t>
        </r>
        <r>
          <rPr>
            <sz val="11"/>
            <color indexed="81"/>
            <rFont val="Tahoma"/>
            <family val="2"/>
          </rPr>
          <t>, ici dans le cas présent 30%.</t>
        </r>
      </text>
    </comment>
    <comment ref="Q16" authorId="0" shapeId="0">
      <text>
        <r>
          <rPr>
            <b/>
            <sz val="14"/>
            <color indexed="81"/>
            <rFont val="Tahoma"/>
            <family val="2"/>
          </rPr>
          <t>Z3 :</t>
        </r>
        <r>
          <rPr>
            <b/>
            <sz val="9"/>
            <color indexed="81"/>
            <rFont val="Tahoma"/>
            <family val="2"/>
          </rPr>
          <t xml:space="preserve">
</t>
        </r>
        <r>
          <rPr>
            <sz val="11"/>
            <color indexed="81"/>
            <rFont val="Tahoma"/>
            <family val="2"/>
          </rPr>
          <t xml:space="preserve">Ligne qui contrôle l'éventualitée d'une double saisie, une ligne en lien avec la colonne afin d'indiquer le message d'erreur qui apparait en Z1 (Colonne L)
</t>
        </r>
        <r>
          <rPr>
            <u/>
            <sz val="11"/>
            <color indexed="81"/>
            <rFont val="Tahoma"/>
            <family val="2"/>
          </rPr>
          <t xml:space="preserve">Donc, si en Z3 apparait </t>
        </r>
        <r>
          <rPr>
            <sz val="11"/>
            <color indexed="81"/>
            <rFont val="Tahoma"/>
            <family val="2"/>
          </rPr>
          <t xml:space="preserve">:
0 = Le critère non pris en compte, indiquer NON dans la colonne G.
1 = Conforme, alors le résultat en Z2 sera pris en compte.
2 ou plus = Erreur, la  valeur en Z2 pas prise en compte. </t>
        </r>
      </text>
    </comment>
    <comment ref="R16" authorId="0" shapeId="0">
      <text>
        <r>
          <rPr>
            <b/>
            <sz val="14"/>
            <color indexed="81"/>
            <rFont val="Tahoma"/>
            <family val="2"/>
          </rPr>
          <t>Z4</t>
        </r>
        <r>
          <rPr>
            <sz val="9"/>
            <color indexed="81"/>
            <rFont val="Tahoma"/>
            <family val="2"/>
          </rPr>
          <t xml:space="preserve">
</t>
        </r>
        <r>
          <rPr>
            <sz val="11"/>
            <color indexed="81"/>
            <rFont val="Tahoma"/>
            <family val="2"/>
          </rPr>
          <t>Cette ligne indique simplement la valeur numérique de l'évaluation, avec 
- Si 0 = valeur 0
- Si 1 = valeur 0,33
- Si 2 = valeur 0,66
- Si 3 = valeur 1
Cette ligne est une ligne de transition de calcul en lien avec la cellule Z12.</t>
        </r>
      </text>
    </comment>
    <comment ref="S16" authorId="0" shapeId="0">
      <text>
        <r>
          <rPr>
            <b/>
            <sz val="14"/>
            <color indexed="81"/>
            <rFont val="Tahoma"/>
            <family val="2"/>
          </rPr>
          <t>Z5</t>
        </r>
        <r>
          <rPr>
            <b/>
            <sz val="9"/>
            <color indexed="81"/>
            <rFont val="Tahoma"/>
            <family val="2"/>
          </rPr>
          <t xml:space="preserve">
</t>
        </r>
        <r>
          <rPr>
            <sz val="11"/>
            <color indexed="81"/>
            <rFont val="Tahoma"/>
            <family val="2"/>
          </rPr>
          <t xml:space="preserve">Dès lors que le critère est sélectionné, cette ligne affiche en décimal le poids de ce même critère.
Z5 est simplement une cellule de transition afin d'être en mesure de connaitre le poids des global critères pris en compte. Un addition qui se retrouve dans la cellule  Z10.
</t>
        </r>
      </text>
    </comment>
    <comment ref="T16" authorId="0" shapeId="0">
      <text>
        <r>
          <rPr>
            <b/>
            <sz val="14"/>
            <color indexed="81"/>
            <rFont val="Tahoma"/>
            <family val="2"/>
          </rPr>
          <t>Z6</t>
        </r>
        <r>
          <rPr>
            <b/>
            <sz val="9"/>
            <color indexed="81"/>
            <rFont val="Tahoma"/>
            <family val="2"/>
          </rPr>
          <t xml:space="preserve">
</t>
        </r>
        <r>
          <rPr>
            <sz val="11"/>
            <color indexed="81"/>
            <rFont val="Tahoma"/>
            <family val="2"/>
          </rPr>
          <t>Ligne importante qui va détecter les erreurs de saisie en indiquant la valeur 1.
Si la valeur 0 est affichée, la saisie est par conséquent valide.</t>
        </r>
        <r>
          <rPr>
            <b/>
            <sz val="9"/>
            <color indexed="81"/>
            <rFont val="Tahoma"/>
            <family val="2"/>
          </rPr>
          <t xml:space="preserve"> </t>
        </r>
        <r>
          <rPr>
            <sz val="9"/>
            <color indexed="81"/>
            <rFont val="Tahoma"/>
            <family val="2"/>
          </rPr>
          <t xml:space="preserve">
</t>
        </r>
      </text>
    </comment>
    <comment ref="U16" authorId="0" shapeId="0">
      <text>
        <r>
          <rPr>
            <b/>
            <sz val="14"/>
            <color indexed="81"/>
            <rFont val="Tahoma"/>
            <family val="2"/>
          </rPr>
          <t>Z7 :</t>
        </r>
        <r>
          <rPr>
            <b/>
            <sz val="9"/>
            <color indexed="81"/>
            <rFont val="Tahoma"/>
            <family val="2"/>
          </rPr>
          <t xml:space="preserve">
</t>
        </r>
        <r>
          <rPr>
            <sz val="11"/>
            <color indexed="81"/>
            <rFont val="Tahoma"/>
            <family val="2"/>
          </rPr>
          <t>Ligne qui permet de contrôler la prise en compte ou pas du critère, selon que l'on indique dans la colonne NON. 
Si critère retenu et saisie conforme = Message VRAI
Si criètre non retenu = Message 0</t>
        </r>
      </text>
    </comment>
    <comment ref="V16" authorId="0" shapeId="0">
      <text>
        <r>
          <rPr>
            <b/>
            <sz val="14"/>
            <color indexed="81"/>
            <rFont val="Tahoma"/>
            <family val="2"/>
          </rPr>
          <t>Z8</t>
        </r>
        <r>
          <rPr>
            <b/>
            <sz val="9"/>
            <color indexed="81"/>
            <rFont val="Tahoma"/>
            <family val="2"/>
          </rPr>
          <t xml:space="preserve">
</t>
        </r>
        <r>
          <rPr>
            <sz val="11"/>
            <color indexed="81"/>
            <rFont val="Tahoma"/>
            <family val="2"/>
          </rPr>
          <t>Si le critère est non retenu et par mégarde l'opérateur renseigne sur ce même critère, alors dans cette ligne le chiffre 1 apparait. 
Si tel est le cas, cela bloque les calculs .</t>
        </r>
        <r>
          <rPr>
            <sz val="9"/>
            <color indexed="81"/>
            <rFont val="Tahoma"/>
            <family val="2"/>
          </rPr>
          <t xml:space="preserve">
</t>
        </r>
      </text>
    </comment>
    <comment ref="W16" authorId="0" shapeId="0">
      <text>
        <r>
          <rPr>
            <b/>
            <sz val="14"/>
            <color indexed="81"/>
            <rFont val="Tahoma"/>
            <family val="2"/>
          </rPr>
          <t>Z9</t>
        </r>
        <r>
          <rPr>
            <b/>
            <sz val="9"/>
            <color indexed="81"/>
            <rFont val="Tahoma"/>
            <family val="2"/>
          </rPr>
          <t xml:space="preserve">
</t>
        </r>
        <r>
          <rPr>
            <sz val="11"/>
            <color indexed="81"/>
            <rFont val="Tahoma"/>
            <family val="2"/>
          </rPr>
          <t>Même fonction que Z8, mais Z9 propose un contrôle complet de la compétence terminale.</t>
        </r>
        <r>
          <rPr>
            <sz val="9"/>
            <color indexed="81"/>
            <rFont val="Tahoma"/>
            <family val="2"/>
          </rPr>
          <t xml:space="preserve">
</t>
        </r>
      </text>
    </comment>
    <comment ref="X16" authorId="0" shapeId="0">
      <text>
        <r>
          <rPr>
            <b/>
            <sz val="14"/>
            <color indexed="81"/>
            <rFont val="Tahoma"/>
            <family val="2"/>
          </rPr>
          <t>Z10</t>
        </r>
        <r>
          <rPr>
            <b/>
            <sz val="9"/>
            <color indexed="81"/>
            <rFont val="Tahoma"/>
            <family val="2"/>
          </rPr>
          <t xml:space="preserve">
</t>
        </r>
        <r>
          <rPr>
            <sz val="11"/>
            <color indexed="81"/>
            <rFont val="Tahoma"/>
            <family val="2"/>
          </rPr>
          <t xml:space="preserve">Cette cellule fait la somme du poids des critères sélectionnés, depuis la colonne Z5.
</t>
        </r>
        <r>
          <rPr>
            <sz val="9"/>
            <color indexed="81"/>
            <rFont val="Tahoma"/>
            <family val="2"/>
          </rPr>
          <t xml:space="preserve">
</t>
        </r>
      </text>
    </comment>
    <comment ref="Y16" authorId="0" shapeId="0">
      <text>
        <r>
          <rPr>
            <b/>
            <sz val="14"/>
            <color indexed="81"/>
            <rFont val="Tahoma"/>
            <family val="2"/>
          </rPr>
          <t>Z11</t>
        </r>
        <r>
          <rPr>
            <b/>
            <sz val="9"/>
            <color indexed="81"/>
            <rFont val="Tahoma"/>
            <family val="2"/>
          </rPr>
          <t xml:space="preserve">
</t>
        </r>
        <r>
          <rPr>
            <sz val="11"/>
            <color indexed="81"/>
            <rFont val="Tahoma"/>
            <family val="2"/>
          </rPr>
          <t xml:space="preserve">Rappel du poids de la compétence terminale.
</t>
        </r>
        <r>
          <rPr>
            <sz val="9"/>
            <color indexed="81"/>
            <rFont val="Tahoma"/>
            <family val="2"/>
          </rPr>
          <t xml:space="preserve">
</t>
        </r>
      </text>
    </comment>
    <comment ref="Z16" authorId="0" shapeId="0">
      <text>
        <r>
          <rPr>
            <b/>
            <sz val="14"/>
            <color indexed="81"/>
            <rFont val="Tahoma"/>
            <family val="2"/>
          </rPr>
          <t>Z12</t>
        </r>
        <r>
          <rPr>
            <b/>
            <sz val="9"/>
            <color indexed="81"/>
            <rFont val="Tahoma"/>
            <family val="2"/>
          </rPr>
          <t xml:space="preserve">
</t>
        </r>
        <r>
          <rPr>
            <sz val="11"/>
            <color indexed="81"/>
            <rFont val="Tahoma"/>
            <family val="2"/>
          </rPr>
          <t xml:space="preserve">Cellule qui additionne les valeurs en points affichés dans la colonne Z4. 
</t>
        </r>
        <r>
          <rPr>
            <sz val="9"/>
            <color indexed="81"/>
            <rFont val="Tahoma"/>
            <family val="2"/>
          </rPr>
          <t xml:space="preserve">
</t>
        </r>
      </text>
    </comment>
    <comment ref="AA16" authorId="0" shapeId="0">
      <text>
        <r>
          <rPr>
            <b/>
            <sz val="14"/>
            <color indexed="81"/>
            <rFont val="Tahoma"/>
            <family val="2"/>
          </rPr>
          <t>Z13</t>
        </r>
        <r>
          <rPr>
            <b/>
            <sz val="9"/>
            <color indexed="81"/>
            <rFont val="Tahoma"/>
            <family val="2"/>
          </rPr>
          <t xml:space="preserve">
</t>
        </r>
        <r>
          <rPr>
            <sz val="11"/>
            <color indexed="81"/>
            <rFont val="Tahoma"/>
            <family val="2"/>
          </rPr>
          <t xml:space="preserve">Cellule de contrôle qui permet de vérifier si la compétence terminale est prise en compte ou pas. 
</t>
        </r>
        <r>
          <rPr>
            <sz val="9"/>
            <color indexed="81"/>
            <rFont val="Tahoma"/>
            <family val="2"/>
          </rPr>
          <t xml:space="preserve">
</t>
        </r>
      </text>
    </comment>
    <comment ref="AB16" authorId="0" shapeId="0">
      <text>
        <r>
          <rPr>
            <b/>
            <sz val="14"/>
            <color indexed="81"/>
            <rFont val="Tahoma"/>
            <family val="2"/>
          </rPr>
          <t>Z14</t>
        </r>
        <r>
          <rPr>
            <b/>
            <sz val="9"/>
            <color indexed="81"/>
            <rFont val="Tahoma"/>
            <family val="2"/>
          </rPr>
          <t xml:space="preserve">
</t>
        </r>
        <r>
          <rPr>
            <sz val="11"/>
            <color indexed="81"/>
            <rFont val="Tahoma"/>
            <family val="2"/>
          </rPr>
          <t xml:space="preserve">Cellule complète de calcul, qui permet de donner la note sur 20 pour la compétence terminale en fonction du poids de celle-ci.
</t>
        </r>
        <r>
          <rPr>
            <sz val="9"/>
            <color indexed="81"/>
            <rFont val="Tahoma"/>
            <family val="2"/>
          </rPr>
          <t xml:space="preserve">
</t>
        </r>
      </text>
    </comment>
  </commentList>
</comments>
</file>

<file path=xl/comments4.xml><?xml version="1.0" encoding="utf-8"?>
<comments xmlns="http://schemas.openxmlformats.org/spreadsheetml/2006/main">
  <authors>
    <author>raczka</author>
  </authors>
  <commentList>
    <comment ref="P22" authorId="0" shapeId="0">
      <text>
        <r>
          <rPr>
            <b/>
            <sz val="14"/>
            <color indexed="81"/>
            <rFont val="Tahoma"/>
            <family val="2"/>
          </rPr>
          <t>Z0 :</t>
        </r>
        <r>
          <rPr>
            <sz val="12"/>
            <color indexed="81"/>
            <rFont val="Tahoma"/>
            <family val="2"/>
          </rPr>
          <t xml:space="preserve">
</t>
        </r>
        <r>
          <rPr>
            <sz val="11"/>
            <color indexed="81"/>
            <rFont val="Tahoma"/>
            <family val="2"/>
          </rPr>
          <t>On affecte le poids pour la compétence intermédiaire et cela ligne par ligne.</t>
        </r>
      </text>
    </comment>
    <comment ref="Q22" authorId="0" shapeId="0">
      <text>
        <r>
          <rPr>
            <b/>
            <sz val="14"/>
            <color indexed="81"/>
            <rFont val="Tahoma"/>
            <family val="2"/>
          </rPr>
          <t xml:space="preserve">Z2 </t>
        </r>
        <r>
          <rPr>
            <sz val="9"/>
            <color indexed="81"/>
            <rFont val="Tahoma"/>
            <family val="2"/>
          </rPr>
          <t xml:space="preserve">
</t>
        </r>
        <r>
          <rPr>
            <sz val="11"/>
            <color indexed="81"/>
            <rFont val="Tahoma"/>
            <family val="2"/>
          </rPr>
          <t>Valeur en points de l'évaluation proposée en fonction du poids de ce même critère et ramené sur 20.</t>
        </r>
        <r>
          <rPr>
            <sz val="12"/>
            <color indexed="81"/>
            <rFont val="Tahoma"/>
            <family val="2"/>
          </rPr>
          <t xml:space="preserve">
</t>
        </r>
        <r>
          <rPr>
            <b/>
            <u/>
            <sz val="11"/>
            <color indexed="81"/>
            <rFont val="Tahoma"/>
            <family val="2"/>
          </rPr>
          <t>Exemple :</t>
        </r>
        <r>
          <rPr>
            <sz val="12"/>
            <color indexed="81"/>
            <rFont val="Tahoma"/>
            <family val="2"/>
          </rPr>
          <t xml:space="preserve">
</t>
        </r>
        <r>
          <rPr>
            <sz val="11"/>
            <color indexed="81"/>
            <rFont val="Tahoma"/>
            <family val="2"/>
          </rPr>
          <t>Si le critère est validé à 2
(0,66 x 25%) x 20 = 3.33 
Ce résultat sera ensuite reconsidéré en fonction du poids de</t>
        </r>
        <r>
          <rPr>
            <b/>
            <u/>
            <sz val="11"/>
            <color indexed="81"/>
            <rFont val="Tahoma"/>
            <family val="2"/>
          </rPr>
          <t xml:space="preserve"> la compétence terminale</t>
        </r>
        <r>
          <rPr>
            <sz val="11"/>
            <color indexed="81"/>
            <rFont val="Tahoma"/>
            <family val="2"/>
          </rPr>
          <t>, ici dans le cas présent 30%.</t>
        </r>
      </text>
    </comment>
    <comment ref="R22" authorId="0" shapeId="0">
      <text>
        <r>
          <rPr>
            <b/>
            <sz val="14"/>
            <color indexed="81"/>
            <rFont val="Tahoma"/>
            <family val="2"/>
          </rPr>
          <t>Z3 :</t>
        </r>
        <r>
          <rPr>
            <b/>
            <sz val="9"/>
            <color indexed="81"/>
            <rFont val="Tahoma"/>
            <family val="2"/>
          </rPr>
          <t xml:space="preserve">
</t>
        </r>
        <r>
          <rPr>
            <sz val="11"/>
            <color indexed="81"/>
            <rFont val="Tahoma"/>
            <family val="2"/>
          </rPr>
          <t xml:space="preserve">Ligne qui contrôle l'éventualitée d'une double saisie, une ligne en lien avec la colonne afin d'indiquer le message d'erreur qui apparait en Z1 (Colonne L)
</t>
        </r>
        <r>
          <rPr>
            <u/>
            <sz val="11"/>
            <color indexed="81"/>
            <rFont val="Tahoma"/>
            <family val="2"/>
          </rPr>
          <t xml:space="preserve">Donc, si en Z3 apparait </t>
        </r>
        <r>
          <rPr>
            <sz val="11"/>
            <color indexed="81"/>
            <rFont val="Tahoma"/>
            <family val="2"/>
          </rPr>
          <t xml:space="preserve">:
0 = Le critère non pris en compte, indiquer NON dans la colonne G.
1 = Conforme, alors le résultat en Z2 sera pris en compte.
2 ou plus = Erreur, la  valeur en Z2 pas prise en compte. </t>
        </r>
      </text>
    </comment>
    <comment ref="S22" authorId="0" shapeId="0">
      <text>
        <r>
          <rPr>
            <b/>
            <sz val="14"/>
            <color indexed="81"/>
            <rFont val="Tahoma"/>
            <family val="2"/>
          </rPr>
          <t>Z4</t>
        </r>
        <r>
          <rPr>
            <sz val="9"/>
            <color indexed="81"/>
            <rFont val="Tahoma"/>
            <family val="2"/>
          </rPr>
          <t xml:space="preserve">
</t>
        </r>
        <r>
          <rPr>
            <sz val="11"/>
            <color indexed="81"/>
            <rFont val="Tahoma"/>
            <family val="2"/>
          </rPr>
          <t>Cette ligne indique simplement la valeur numérique de l'évaluation, avec 
- Si 0 = valeur 0
- Si 1 = valeur 0,33
- Si 2 = valeur 0,66
- Si 3 = valeur 1
Cette ligne est une ligne de transition de calcul en lien avec la cellule Z12.</t>
        </r>
      </text>
    </comment>
    <comment ref="T22" authorId="0" shapeId="0">
      <text>
        <r>
          <rPr>
            <b/>
            <sz val="14"/>
            <color indexed="81"/>
            <rFont val="Tahoma"/>
            <family val="2"/>
          </rPr>
          <t>Z5</t>
        </r>
        <r>
          <rPr>
            <b/>
            <sz val="9"/>
            <color indexed="81"/>
            <rFont val="Tahoma"/>
            <family val="2"/>
          </rPr>
          <t xml:space="preserve">
</t>
        </r>
        <r>
          <rPr>
            <sz val="11"/>
            <color indexed="81"/>
            <rFont val="Tahoma"/>
            <family val="2"/>
          </rPr>
          <t xml:space="preserve">Dès lors que le critère est sélectionné, cette ligne affiche en décimal le poids de ce même critère.
Z5 est simplement une cellule de transition afin d'être en mesure de connaitre le poids des global critères pris en compte. Un addition qui se retrouve dans la cellule  Z10.
</t>
        </r>
      </text>
    </comment>
    <comment ref="U22" authorId="0" shapeId="0">
      <text>
        <r>
          <rPr>
            <b/>
            <sz val="14"/>
            <color indexed="81"/>
            <rFont val="Tahoma"/>
            <family val="2"/>
          </rPr>
          <t>Z6</t>
        </r>
        <r>
          <rPr>
            <b/>
            <sz val="9"/>
            <color indexed="81"/>
            <rFont val="Tahoma"/>
            <family val="2"/>
          </rPr>
          <t xml:space="preserve">
</t>
        </r>
        <r>
          <rPr>
            <sz val="11"/>
            <color indexed="81"/>
            <rFont val="Tahoma"/>
            <family val="2"/>
          </rPr>
          <t>Ligne importante qui va détecter les erreurs de saisie en indiquant la valeur 1.
Si la valeur 0 est affichée, la saisie est par conséquent valide.</t>
        </r>
        <r>
          <rPr>
            <b/>
            <sz val="9"/>
            <color indexed="81"/>
            <rFont val="Tahoma"/>
            <family val="2"/>
          </rPr>
          <t xml:space="preserve"> </t>
        </r>
        <r>
          <rPr>
            <sz val="9"/>
            <color indexed="81"/>
            <rFont val="Tahoma"/>
            <family val="2"/>
          </rPr>
          <t xml:space="preserve">
</t>
        </r>
      </text>
    </comment>
    <comment ref="V22" authorId="0" shapeId="0">
      <text>
        <r>
          <rPr>
            <b/>
            <sz val="14"/>
            <color indexed="81"/>
            <rFont val="Tahoma"/>
            <family val="2"/>
          </rPr>
          <t>Z7 :</t>
        </r>
        <r>
          <rPr>
            <b/>
            <sz val="9"/>
            <color indexed="81"/>
            <rFont val="Tahoma"/>
            <family val="2"/>
          </rPr>
          <t xml:space="preserve">
</t>
        </r>
        <r>
          <rPr>
            <sz val="11"/>
            <color indexed="81"/>
            <rFont val="Tahoma"/>
            <family val="2"/>
          </rPr>
          <t>Ligne qui permet de contrôler la prise en compte ou pas du critère, selon que l'on indique dans la colonne NON. 
Si critère retenu et saisie conforme = Message VRAI
Si criètre non retenu = Message 0</t>
        </r>
      </text>
    </comment>
    <comment ref="W22" authorId="0" shapeId="0">
      <text>
        <r>
          <rPr>
            <b/>
            <sz val="14"/>
            <color indexed="81"/>
            <rFont val="Tahoma"/>
            <family val="2"/>
          </rPr>
          <t>Z8</t>
        </r>
        <r>
          <rPr>
            <b/>
            <sz val="9"/>
            <color indexed="81"/>
            <rFont val="Tahoma"/>
            <family val="2"/>
          </rPr>
          <t xml:space="preserve">
</t>
        </r>
        <r>
          <rPr>
            <sz val="11"/>
            <color indexed="81"/>
            <rFont val="Tahoma"/>
            <family val="2"/>
          </rPr>
          <t>Si le critère est non retenu et par mégarde l'opérateur renseigne sur ce même critère, alors dans cette ligne le chiffre 1 apparait. 
Si tel est le cas, cela bloque les calculs .</t>
        </r>
        <r>
          <rPr>
            <sz val="9"/>
            <color indexed="81"/>
            <rFont val="Tahoma"/>
            <family val="2"/>
          </rPr>
          <t xml:space="preserve">
</t>
        </r>
      </text>
    </comment>
    <comment ref="X22" authorId="0" shapeId="0">
      <text>
        <r>
          <rPr>
            <b/>
            <sz val="14"/>
            <color indexed="81"/>
            <rFont val="Tahoma"/>
            <family val="2"/>
          </rPr>
          <t>Z9</t>
        </r>
        <r>
          <rPr>
            <b/>
            <sz val="9"/>
            <color indexed="81"/>
            <rFont val="Tahoma"/>
            <family val="2"/>
          </rPr>
          <t xml:space="preserve">
</t>
        </r>
        <r>
          <rPr>
            <sz val="11"/>
            <color indexed="81"/>
            <rFont val="Tahoma"/>
            <family val="2"/>
          </rPr>
          <t>Même fonction que Z8, mais Z9 propose un contrôle complet de la compétence terminale.</t>
        </r>
        <r>
          <rPr>
            <sz val="9"/>
            <color indexed="81"/>
            <rFont val="Tahoma"/>
            <family val="2"/>
          </rPr>
          <t xml:space="preserve">
</t>
        </r>
      </text>
    </comment>
    <comment ref="Y22" authorId="0" shapeId="0">
      <text>
        <r>
          <rPr>
            <b/>
            <sz val="14"/>
            <color indexed="81"/>
            <rFont val="Tahoma"/>
            <family val="2"/>
          </rPr>
          <t>Z10</t>
        </r>
        <r>
          <rPr>
            <b/>
            <sz val="9"/>
            <color indexed="81"/>
            <rFont val="Tahoma"/>
            <family val="2"/>
          </rPr>
          <t xml:space="preserve">
</t>
        </r>
        <r>
          <rPr>
            <sz val="11"/>
            <color indexed="81"/>
            <rFont val="Tahoma"/>
            <family val="2"/>
          </rPr>
          <t xml:space="preserve">Cette cellule fait la somme du poids des critères sélectionnés, depuis la colonne Z5.
</t>
        </r>
        <r>
          <rPr>
            <sz val="9"/>
            <color indexed="81"/>
            <rFont val="Tahoma"/>
            <family val="2"/>
          </rPr>
          <t xml:space="preserve">
</t>
        </r>
      </text>
    </comment>
    <comment ref="Z22" authorId="0" shapeId="0">
      <text>
        <r>
          <rPr>
            <b/>
            <sz val="14"/>
            <color indexed="81"/>
            <rFont val="Tahoma"/>
            <family val="2"/>
          </rPr>
          <t>Z11</t>
        </r>
        <r>
          <rPr>
            <b/>
            <sz val="9"/>
            <color indexed="81"/>
            <rFont val="Tahoma"/>
            <family val="2"/>
          </rPr>
          <t xml:space="preserve">
</t>
        </r>
        <r>
          <rPr>
            <sz val="11"/>
            <color indexed="81"/>
            <rFont val="Tahoma"/>
            <family val="2"/>
          </rPr>
          <t xml:space="preserve">Rappel du poids de la compétence terminale.
</t>
        </r>
        <r>
          <rPr>
            <sz val="9"/>
            <color indexed="81"/>
            <rFont val="Tahoma"/>
            <family val="2"/>
          </rPr>
          <t xml:space="preserve">
</t>
        </r>
      </text>
    </comment>
    <comment ref="AA22" authorId="0" shapeId="0">
      <text>
        <r>
          <rPr>
            <b/>
            <sz val="14"/>
            <color indexed="81"/>
            <rFont val="Tahoma"/>
            <family val="2"/>
          </rPr>
          <t>Z12</t>
        </r>
        <r>
          <rPr>
            <b/>
            <sz val="9"/>
            <color indexed="81"/>
            <rFont val="Tahoma"/>
            <family val="2"/>
          </rPr>
          <t xml:space="preserve">
</t>
        </r>
        <r>
          <rPr>
            <sz val="11"/>
            <color indexed="81"/>
            <rFont val="Tahoma"/>
            <family val="2"/>
          </rPr>
          <t xml:space="preserve">Cellule qui additionne les valeurs en points affichés dans la colonne Z4. 
</t>
        </r>
        <r>
          <rPr>
            <sz val="9"/>
            <color indexed="81"/>
            <rFont val="Tahoma"/>
            <family val="2"/>
          </rPr>
          <t xml:space="preserve">
</t>
        </r>
      </text>
    </comment>
    <comment ref="AB22" authorId="0" shapeId="0">
      <text>
        <r>
          <rPr>
            <b/>
            <sz val="14"/>
            <color indexed="81"/>
            <rFont val="Tahoma"/>
            <family val="2"/>
          </rPr>
          <t>Z13</t>
        </r>
        <r>
          <rPr>
            <b/>
            <sz val="9"/>
            <color indexed="81"/>
            <rFont val="Tahoma"/>
            <family val="2"/>
          </rPr>
          <t xml:space="preserve">
</t>
        </r>
        <r>
          <rPr>
            <sz val="11"/>
            <color indexed="81"/>
            <rFont val="Tahoma"/>
            <family val="2"/>
          </rPr>
          <t xml:space="preserve">Cellule de contrôle qui permet de vérifier si la compétence terminale est prise en compte ou pas. 
</t>
        </r>
        <r>
          <rPr>
            <sz val="9"/>
            <color indexed="81"/>
            <rFont val="Tahoma"/>
            <family val="2"/>
          </rPr>
          <t xml:space="preserve">
</t>
        </r>
      </text>
    </comment>
    <comment ref="AC22" authorId="0" shapeId="0">
      <text>
        <r>
          <rPr>
            <b/>
            <sz val="14"/>
            <color indexed="81"/>
            <rFont val="Tahoma"/>
            <family val="2"/>
          </rPr>
          <t>Z14</t>
        </r>
        <r>
          <rPr>
            <b/>
            <sz val="9"/>
            <color indexed="81"/>
            <rFont val="Tahoma"/>
            <family val="2"/>
          </rPr>
          <t xml:space="preserve">
</t>
        </r>
        <r>
          <rPr>
            <sz val="11"/>
            <color indexed="81"/>
            <rFont val="Tahoma"/>
            <family val="2"/>
          </rPr>
          <t xml:space="preserve">Cellule complète de calcul, qui permet de donner la note sur 20 pour la compétence terminale en fonction du poids de celle-ci.
</t>
        </r>
        <r>
          <rPr>
            <sz val="9"/>
            <color indexed="81"/>
            <rFont val="Tahoma"/>
            <family val="2"/>
          </rPr>
          <t xml:space="preserve">
</t>
        </r>
      </text>
    </comment>
  </commentList>
</comments>
</file>

<file path=xl/sharedStrings.xml><?xml version="1.0" encoding="utf-8"?>
<sst xmlns="http://schemas.openxmlformats.org/spreadsheetml/2006/main" count="420" uniqueCount="218">
  <si>
    <t>Identifications</t>
  </si>
  <si>
    <t>Établissement :</t>
  </si>
  <si>
    <t xml:space="preserve">Session : </t>
  </si>
  <si>
    <t>Nom du candidat :</t>
  </si>
  <si>
    <t>Prénom du candidat :</t>
  </si>
  <si>
    <t>Date de l'évaluation :</t>
  </si>
  <si>
    <t>Lieu de l'évaluation :</t>
  </si>
  <si>
    <t>Poids de la compétence</t>
  </si>
  <si>
    <t>Compétences évaluées</t>
  </si>
  <si>
    <t>Taux pondéré de compétences et indicateurs évalués :</t>
  </si>
  <si>
    <t>Note brute obtenue par calcul automatique :</t>
  </si>
  <si>
    <t xml:space="preserve"> /20</t>
  </si>
  <si>
    <t>Note sur 20 proposée au jury* :</t>
  </si>
  <si>
    <t>/20</t>
  </si>
  <si>
    <t>Appréciation globale</t>
  </si>
  <si>
    <t>Noms des Correcteurs</t>
  </si>
  <si>
    <t>Signatures</t>
  </si>
  <si>
    <t>Date</t>
  </si>
  <si>
    <t>Evaluation</t>
  </si>
  <si>
    <t xml:space="preserve">Critères d'évaluation                                            </t>
  </si>
  <si>
    <t>EPREUVES</t>
  </si>
  <si>
    <t>UNITES PROFESSIONNELLES</t>
  </si>
  <si>
    <t>UNITES</t>
  </si>
  <si>
    <t>COEFF</t>
  </si>
  <si>
    <t>DUREE</t>
  </si>
  <si>
    <t>CCF</t>
  </si>
  <si>
    <t>Ref</t>
  </si>
  <si>
    <t>MOD</t>
  </si>
  <si>
    <t>Note sur 20</t>
  </si>
  <si>
    <t>C 1.1.1</t>
  </si>
  <si>
    <t>C 1.1.2</t>
  </si>
  <si>
    <t>C 2.1.1</t>
  </si>
  <si>
    <t>C 2.1.2</t>
  </si>
  <si>
    <t>C 3.1.1</t>
  </si>
  <si>
    <t>C 2.1.3</t>
  </si>
  <si>
    <r>
      <t>ATTENTION,</t>
    </r>
    <r>
      <rPr>
        <sz val="10"/>
        <color indexed="10"/>
        <rFont val="Arial"/>
        <family val="2"/>
      </rPr>
      <t xml:space="preserve"> Ne pas les évaluer plusieurs fois dans des épreuves différentes. Un choix judicieux de la répartition des compétences à évaluer sur l’ensemble des situations d’évaluation est donc à faire globalement pour toutes les épreuves.</t>
    </r>
  </si>
  <si>
    <r>
      <t>ATTENTION,</t>
    </r>
    <r>
      <rPr>
        <sz val="10"/>
        <color rgb="FFFF0000"/>
        <rFont val="Arial"/>
        <family val="2"/>
      </rPr>
      <t xml:space="preserve"> Ne pas les évaluer plusieurs fois dans des épreuves différentes. Un choix judicieux de la répartition des compétences à évaluer sur l’ensemble des situations d’évaluation est donc à faire globalement pour toutes les épreuves.</t>
    </r>
  </si>
  <si>
    <t>Pierre</t>
  </si>
  <si>
    <t>C 2.3.1</t>
  </si>
  <si>
    <t>C 3.7.1</t>
  </si>
  <si>
    <t>C 3.7.2</t>
  </si>
  <si>
    <t>C 3.7.3</t>
  </si>
  <si>
    <t xml:space="preserve">
</t>
  </si>
  <si>
    <t>Z0</t>
  </si>
  <si>
    <t>Z2</t>
  </si>
  <si>
    <t>Z3</t>
  </si>
  <si>
    <t>Z4</t>
  </si>
  <si>
    <t>Z5</t>
  </si>
  <si>
    <t>Z6</t>
  </si>
  <si>
    <t>Z7</t>
  </si>
  <si>
    <t>Z8</t>
  </si>
  <si>
    <t>Z9</t>
  </si>
  <si>
    <t>Z10</t>
  </si>
  <si>
    <t>Z11</t>
  </si>
  <si>
    <t>Z12</t>
  </si>
  <si>
    <t>Z13</t>
  </si>
  <si>
    <t>Z14</t>
  </si>
  <si>
    <t>Cette cellule contrôle des erreurs de double saisie ou absence de saisie</t>
  </si>
  <si>
    <t>C 3.3.2</t>
  </si>
  <si>
    <t>Taux pondéré</t>
  </si>
  <si>
    <t>Non</t>
  </si>
  <si>
    <t>taux pondéré</t>
  </si>
  <si>
    <t>Note obtenue par calcul automatique</t>
  </si>
  <si>
    <t xml:space="preserve">Note X coefficient </t>
  </si>
  <si>
    <t>Note sur 20 proposée au jury*</t>
  </si>
  <si>
    <t>* La note proposée, arrondie au demi point, est décidée par les évaluateurs à partir de la note brute qui peut être modulée de + 0 à + 1 point en fonction de la réactivité du candidat ou de tout autre attitude professionnelle positive observée.</t>
  </si>
  <si>
    <t>Note X coefficient</t>
  </si>
  <si>
    <r>
      <rPr>
        <b/>
        <sz val="22"/>
        <color rgb="FFFF0000"/>
        <rFont val="Arial"/>
        <family val="2"/>
      </rPr>
      <t>*</t>
    </r>
    <r>
      <rPr>
        <b/>
        <sz val="10"/>
        <color rgb="FFFF0000"/>
        <rFont val="Arial"/>
        <family val="2"/>
      </rPr>
      <t xml:space="preserve"> La note proposée, arrondie au demi point, est décidée par les évaluateurs à partir de la note brute qui peut être modulée de + 0 à + 1 point en fonction de la réactivité du candidat ou de tout autre attitude professionnelle positive observée.</t>
    </r>
  </si>
  <si>
    <t>/60</t>
  </si>
  <si>
    <t>/40</t>
  </si>
  <si>
    <t xml:space="preserve">Note sur 20 proposée au jury* : </t>
  </si>
  <si>
    <t>Note Coefficientée de l'épreuve</t>
  </si>
  <si>
    <t>Lieu de l'évaluation:</t>
  </si>
  <si>
    <t>Académie</t>
  </si>
  <si>
    <t>BORDEAUX</t>
  </si>
  <si>
    <t>/80</t>
  </si>
  <si>
    <t>Compétence non acquise</t>
  </si>
  <si>
    <t>Compétence en cours d'acquisition  non stabilisée</t>
  </si>
  <si>
    <t>Compétence partiellement acquise</t>
  </si>
  <si>
    <t>Compétence totalement acquise et transférable</t>
  </si>
  <si>
    <t>Étude et préparation d’une intervention</t>
  </si>
  <si>
    <t>Réalisation d’un ouvrage courant</t>
  </si>
  <si>
    <t>Réalisation de travaux spécifiques</t>
  </si>
  <si>
    <t>UP1</t>
  </si>
  <si>
    <t>UP2</t>
  </si>
  <si>
    <t>UP3</t>
  </si>
  <si>
    <t>CAP Monteur en Installations Sanitaires</t>
  </si>
  <si>
    <t>Evaluation en entreprise Situation 2</t>
  </si>
  <si>
    <t>3 h</t>
  </si>
  <si>
    <t>15 h</t>
  </si>
  <si>
    <t xml:space="preserve">Monteur en Installations Sanitaires </t>
  </si>
  <si>
    <t xml:space="preserve">  
MONTEUR EN INSTALLATIONS SANITAIRES </t>
  </si>
  <si>
    <t xml:space="preserve">MONTEUR EN INSTALLATIONS SANITAIRES
</t>
  </si>
  <si>
    <t xml:space="preserve">Epreuve EP3 (Unité U3) :                                                   Réalisation de travaux spécifiques                                                    </t>
  </si>
  <si>
    <t>Prendre connaissance d’une consigne, d’un document technique</t>
  </si>
  <si>
    <t xml:space="preserve">Critères d'évaluation        </t>
  </si>
  <si>
    <t>C1.1  Compléter et transmettre des documents</t>
  </si>
  <si>
    <t>La consigne, le document et leurs finalités sont compris et respectés. (Document en français et en anglais)</t>
  </si>
  <si>
    <t>Compléter et transmettre un document technique</t>
  </si>
  <si>
    <t>Le document proposé est complété d'une manière claire et exhaustive. La procédure de transmission est respectée</t>
  </si>
  <si>
    <t>C2.1  Décoder un dossier technique d’installation sanitaire</t>
  </si>
  <si>
    <t>Collecter et ordonner des informations techniques</t>
  </si>
  <si>
    <t>Les données techniques nécessaires à son intervention sont identifiées.La collecte des informations nécessaires à l’intervention est complète et exploitable.Le classement des données est exploitable et respecte les règles de l’entreprise.Les conditions d’intervention sur site (spécificités du chantier) sont identifiées</t>
  </si>
  <si>
    <t>Schématiser tout ou partie d’une installation, manuellement ou avec un outil numérique</t>
  </si>
  <si>
    <t>Le schéma ou le croquis de détail permet la réalisation.                                                                   Les conventions de représentation sont respectées</t>
  </si>
  <si>
    <t>Repérer, identifier la connectique des schémas électriques d’une installation sanitaire</t>
  </si>
  <si>
    <t>Les éléments à raccorder, le type et la section des conducteurs sont identifiés</t>
  </si>
  <si>
    <t>C2.2  Choisir les matériels et les outillages</t>
  </si>
  <si>
    <t>C 2.2.1</t>
  </si>
  <si>
    <t>C 2.2.2</t>
  </si>
  <si>
    <t>Identifier les matériels et outillages nécessaires à la réalisation de son intervention</t>
  </si>
  <si>
    <t>Inventorier les EPI adaptés à l’intervention</t>
  </si>
  <si>
    <t>C2.3  Déterminer les fournitures nécessaires à la réalisation</t>
  </si>
  <si>
    <t>Repérer et quantifier les fournitures nécessaires à son intervention</t>
  </si>
  <si>
    <t>La nature et les caractéristiques des fournitures respectent la demande et le descriptif technique.                                         Les quantités sont conformes aux besoins de l’intervention</t>
  </si>
  <si>
    <t>C3.1  Organiser son intervention</t>
  </si>
  <si>
    <t>Organiser son poste de travail  Adapter son poste de travail à l’évolution de la situation réelle</t>
  </si>
  <si>
    <t>C3.2  Sécuriser son intervention</t>
  </si>
  <si>
    <t>Identifier les dangers propres à son intervention</t>
  </si>
  <si>
    <t>C 3.2.1</t>
  </si>
  <si>
    <t>Les dangers sont identifiés de manière exhaustive</t>
  </si>
  <si>
    <t xml:space="preserve">Appliquer les mesures de prévention prévues </t>
  </si>
  <si>
    <t>C 3.2.2</t>
  </si>
  <si>
    <t>C3.3  Réceptionner les approvisionnements</t>
  </si>
  <si>
    <t>C 3.3.1</t>
  </si>
  <si>
    <t>Vérifier la conformité des approvisionnements</t>
  </si>
  <si>
    <t>Organiser le stockage en sécurité</t>
  </si>
  <si>
    <t>C3.4 : Équiper les appareils</t>
  </si>
  <si>
    <t>Respecter les procédures de montage des équipements</t>
  </si>
  <si>
    <t>C 3.4.1</t>
  </si>
  <si>
    <t xml:space="preserve">Protéger les appareils équipés </t>
  </si>
  <si>
    <t>La protection des appareils équipés est assurée.                                   Le stockage est rationnel et les accès et circulations sont préservés.</t>
  </si>
  <si>
    <t>C3.5 : Implanter l’installation sanitaire</t>
  </si>
  <si>
    <t>C3.6 : Fixer les supports des réseaux</t>
  </si>
  <si>
    <t>C3.7 : Réaliser et raccorder des réseaux</t>
  </si>
  <si>
    <t>C4.1 : Contrôler le travail réalisé</t>
  </si>
  <si>
    <t xml:space="preserve">Vérifier la conformité de son travail.                                                                                                                                                                                                                                             Appliquer une procédure d’autocontrôle </t>
  </si>
  <si>
    <t xml:space="preserve">Situer l’installation dans son environnement et identifier la nature des parois </t>
  </si>
  <si>
    <t>C 3.5.1</t>
  </si>
  <si>
    <t>C 3.4.2</t>
  </si>
  <si>
    <t>C 3.5.2</t>
  </si>
  <si>
    <t>C 3.6.1</t>
  </si>
  <si>
    <t>C 3.6.2</t>
  </si>
  <si>
    <t xml:space="preserve">Repérer les interactions avec les autres corps d’état </t>
  </si>
  <si>
    <t xml:space="preserve">Les interfaces sont prises en compte </t>
  </si>
  <si>
    <t>C 3.5.3</t>
  </si>
  <si>
    <t>Tracer l’implantation des équipements et réseaux</t>
  </si>
  <si>
    <t xml:space="preserve">Fixer les supports des réseaux et des appareils </t>
  </si>
  <si>
    <t>Le type de fixation est adapté aux parois et à l’élément fixé</t>
  </si>
  <si>
    <t xml:space="preserve">Façonner et assembler les réseaux </t>
  </si>
  <si>
    <t xml:space="preserve">Les règles et techniques de façonnage et d’assemblage sont adaptées à la nature des matériaux </t>
  </si>
  <si>
    <t>Positionner et poser des réseaux</t>
  </si>
  <si>
    <t>Le matériel et l’outillage sont adaptés aux travaux</t>
  </si>
  <si>
    <t xml:space="preserve">Raccorder les appareils et accessoires.                                                                                                     Réaliser le calorifugeage des réseaux </t>
  </si>
  <si>
    <t>Les caractéristiques qualitatives et quantitatives sont vérifiées.                                                                                                          Les écarts sont relevés et transmis</t>
  </si>
  <si>
    <t xml:space="preserve">Les appareils sont complètement équipés.                               La conformité du montage et sa résistance sont assurées.                                                                                        L’outillage est adapté au montage à réaliser.                           La manutention est assurée en sécurité (PRAP) .                        La stabilité de l’appareil est assurée lors de son d’équipement. </t>
  </si>
  <si>
    <t>L’environnement de l’installation est clairement identifié.                                                                                                      La nature et le type de parois sont identifiés</t>
  </si>
  <si>
    <t>Les règles de pose des appareils et des réseaux sont respectées (fixations, liaison équipotentielle…).                                                     Le matériel et l’outillage sont adaptés aux travaux.   L’aspect esthétique est pris en compte.                                      Les tolérances sont respectées.</t>
  </si>
  <si>
    <t xml:space="preserve">Les spécificités du chantier sont identifiées. Les anomalies techniques sont repérées et signalées.                                            La co-activité est prise en compte.                                            Une démarche éco-responsable est mise en œuvre. L’organisation du poste de travail est adaptée à l’avancement des travaux.                                                                 Les matériels et outillages approvisionnés permettent la réalisation rationnelle de l’intervention.                                  L’état des matériels et outillages est vérifié, leur fonctionnement est testé </t>
  </si>
  <si>
    <t>L’implantation est conforme aux prescriptions techniques, règlementaires et aux règles de l’art.                                                      Les tolérances d’implantation sont respectées</t>
  </si>
  <si>
    <t>C1.2 : Échanger et rendre compte oralement</t>
  </si>
  <si>
    <t>C4.2 : Réaliser une mise en service</t>
  </si>
  <si>
    <t>Respecter la procédure de mise en service</t>
  </si>
  <si>
    <t>Les étapes de la procédure sont respectées.</t>
  </si>
  <si>
    <t>C1.1.1</t>
  </si>
  <si>
    <t>C4.2.1</t>
  </si>
  <si>
    <t xml:space="preserve">Vérifier la fonctionnalité de l’installation </t>
  </si>
  <si>
    <t>Les fonctionnalités sont vérifiés.</t>
  </si>
  <si>
    <t>Détecter les dysfonctionnements et les défauts d’étanchéité</t>
  </si>
  <si>
    <t>Les dysfonctionnements sont repérés et les causes identifiées.
Les défauts d’étanchéité sont repérés et les causes sont identifiées.
Les actions correctives adaptées sont proposées.</t>
  </si>
  <si>
    <t>C4.2.2</t>
  </si>
  <si>
    <t>C4.2.3</t>
  </si>
  <si>
    <t xml:space="preserve">C4.4 : Effectuer une opération de maintenance corrective </t>
  </si>
  <si>
    <t>C.4.4.1</t>
  </si>
  <si>
    <t>Identifier un dysfonctionnement simple d’une installation sanitaire</t>
  </si>
  <si>
    <t>Un constat exact et argumenté est établi.</t>
  </si>
  <si>
    <t>Effectuer un diagnostic dans une situation simple de maintenance corrective d’une installation sanitaire</t>
  </si>
  <si>
    <t>Une démarche de diagnostic est mise en œuvre.
L’acte de maintenance corrective est identifié</t>
  </si>
  <si>
    <t>C.4.4.2</t>
  </si>
  <si>
    <t>C.4.4.3</t>
  </si>
  <si>
    <t>Effectuer l’intervention prévue</t>
  </si>
  <si>
    <t>C4.3 : Appliquer une procédure de maintenance préventive</t>
  </si>
  <si>
    <t>Respecter la procédure de maintenance préventive</t>
  </si>
  <si>
    <t>L’intervention est conforme à la demande et à la procédure.</t>
  </si>
  <si>
    <t>Les fonctionnalités sont vérifiées.</t>
  </si>
  <si>
    <t xml:space="preserve">En centre </t>
  </si>
  <si>
    <t>Evaluation en établissement Situation 1</t>
  </si>
  <si>
    <t>Cette valeur indique que les 3 compétences de E.11 sont évaluées</t>
  </si>
  <si>
    <t xml:space="preserve">LP Cantau </t>
  </si>
  <si>
    <t>DUTUYAU</t>
  </si>
  <si>
    <t>Centre</t>
  </si>
  <si>
    <t>LP CANTAU</t>
  </si>
  <si>
    <t>L’information transmise est conforme aux règles de l’entreprise.
Le contenu de l’échange (champ lexical, structure…) est adapté à l’interlocuteur.                                                                                                                                                     Le propos est clair, précis et concis</t>
  </si>
  <si>
    <t>L’élément défectueux est remplacé ou réparé.                                                                         La fonctionnalité de l’installation est vérifiée.</t>
  </si>
  <si>
    <t>Les règles de pose des appareils et des réseaux sont respectées (fixations, liaison équipotentielle…).                                                     Le matériel et l’outillage sont adaptés aux travaux.                L’aspect esthétique est pris en compte.                                      Les tolérances sont respectées.</t>
  </si>
  <si>
    <t>L’aspect esthétique est pris en compte.                                   Les tolérances sont respectées.</t>
  </si>
  <si>
    <t>Le travail réalisé respecte la demande et le descriptif technique.                                                                                                        Le travail réalisé est conforme aux règlements, normes et règles de l’art.                                                                                                       Les contrôles dimensionnels et géométriques sont effectués.                                                                                                       Les points de contrôles spécifiques sont identifiés (raccords, assemblages, rebouchages, finition, …).                                                          Les défauts de réalisation sont identifiés et traités.                     Les fiches d’autocontrôle sont complétées.</t>
  </si>
  <si>
    <t>Le stockage est rationnel, les accès et circulations sont préservés.                                                                                                              Les principes de la prévention des risques liés à l’activité physique (PRAP) sont appliqués.                                                              Les manutentions sont optimisées.                                                               Les outils d’aide à la manutention sont utilisés</t>
  </si>
  <si>
    <t xml:space="preserve">Les spécificités du chantier sont identifiées. Les anomalies techniques sont repérées et signalées.                                            La co-activité est prise en compte.                                                      Une démarche éco-responsable est mise en œuvre. L’organisation du poste de travail est adaptée à l’avancement des travaux.                                                                                        Les matériels et outillages approvisionnés permettent la réalisation rationnelle de l’intervention.                                  L’état des matériels et outillages est vérifié, leur fonctionnement est testé </t>
  </si>
  <si>
    <t>Une démarche de prévention dans son environnement de travail est mise en œuvre .                                                               L’installation du poste de travail garantit la sécurité et la protection de la santé.                                                                                     Les protections collectives sont respectées .                                    Les EPI utilisés sont adaptés à la situation .                               Une situation dangereuse persistante est signalée</t>
  </si>
  <si>
    <t>Une démarche de prévention dans son environnement de travail est mise en œuvre .                                         L’installation du poste de travail garantit la sécurité et la protection de la santé.                                                                                Les protections collectives sont respectées .                                    Les EPI utilisés sont adaptés à la situation .                               Une situation dangereuse persistante est signalée</t>
  </si>
  <si>
    <t>Le stockage est rationnel, les accès et circulations sont préservés.                                                                                                                     Les principes de la prévention des risques liés à l’activité physique (PRAP) sont appliqués.                                                    Les manutentions sont optimisées.                                                  Les outils d’aide à la manutention sont utilisés</t>
  </si>
  <si>
    <t>L’aspect esthétique est pris en compte.                                  Les tolérances sont respectées.</t>
  </si>
  <si>
    <t>Le travail réalisé respecte la demande et le descriptif technique.                                                                                                            Le travail réalisé est conforme aux règlements, normes et règles de l’art.                                                                                                   Les contrôles dimensionnels et géométriques sont effectués.                                                                                                       Les points de contrôles spécifiques sont identifiés (raccords, assemblages, rebouchages, finition, …).                                                          Les défauts de réalisation sont identifiés et traités.                     Les fiches d’autocontrôle sont complétées.</t>
  </si>
  <si>
    <r>
      <t xml:space="preserve"> </t>
    </r>
    <r>
      <rPr>
        <b/>
        <sz val="28"/>
        <color rgb="FF002060"/>
        <rFont val="Arial"/>
        <family val="2"/>
      </rPr>
      <t>/20</t>
    </r>
  </si>
  <si>
    <t>Entreprise</t>
  </si>
  <si>
    <t>LP Cantau</t>
  </si>
  <si>
    <t xml:space="preserve">                     Critères d'évaluation                                            </t>
  </si>
  <si>
    <t>L’inventaire des EPI est complet et adapté à l’intervention</t>
  </si>
  <si>
    <t>Les matériels et outillages choisis sont adaptés à l’intervention.                                                       Les règles et limites d’utilisation des matériels et outillages sont respectées.                                                                                                                          L'état général des matériels est vérifié.</t>
  </si>
  <si>
    <t>EP1</t>
  </si>
  <si>
    <t>EP2</t>
  </si>
  <si>
    <t>EP3</t>
  </si>
  <si>
    <t>Epreuve EP1 : (Unité UP1) :                              Étude et préparation d’une intervention</t>
  </si>
  <si>
    <t>Epreuve EP2: Unité (UP2) :                                 Réalisation d’un ouvrage courant</t>
  </si>
  <si>
    <t xml:space="preserve">Installer les appareils </t>
  </si>
  <si>
    <t>Installer les appareils</t>
  </si>
  <si>
    <t>Rendre compte oralement d’une situation professionnelle                             - À sa hiérarchie,                                                                                                          - À un partenaire professionnel,                                                                              - À un intervenant du chantier,                                                                                     - Au client ou à l'usager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</si>
</sst>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1">
    <font>
      <sz val="11"/>
      <color theme="1"/>
      <name val="Arial"/>
      <family val="2"/>
    </font>
    <font>
      <b/>
      <sz val="11"/>
      <color theme="1"/>
      <name val="Arial"/>
      <family val="2"/>
    </font>
    <font>
      <sz val="10"/>
      <name val="Arial"/>
      <family val="2"/>
    </font>
    <font>
      <b/>
      <sz val="10"/>
      <name val="Arial"/>
      <family val="2"/>
    </font>
    <font>
      <sz val="8"/>
      <name val="Arial"/>
      <family val="2"/>
    </font>
    <font>
      <sz val="10"/>
      <color indexed="10"/>
      <name val="Arial"/>
      <family val="2"/>
    </font>
    <font>
      <b/>
      <sz val="10"/>
      <color indexed="10"/>
      <name val="Arial"/>
      <family val="2"/>
    </font>
    <font>
      <sz val="9"/>
      <color indexed="10"/>
      <name val="Arial Narrow"/>
      <family val="2"/>
    </font>
    <font>
      <i/>
      <sz val="10"/>
      <name val="Arial"/>
      <family val="2"/>
    </font>
    <font>
      <sz val="10"/>
      <color rgb="FFFF0000"/>
      <name val="Arial"/>
      <family val="2"/>
    </font>
    <font>
      <sz val="12"/>
      <name val="Arial"/>
      <family val="2"/>
    </font>
    <font>
      <b/>
      <sz val="14"/>
      <name val="Arial"/>
      <family val="2"/>
    </font>
    <font>
      <b/>
      <sz val="12"/>
      <name val="Arial"/>
      <family val="2"/>
    </font>
    <font>
      <sz val="11"/>
      <color theme="1"/>
      <name val="Calibri"/>
      <family val="2"/>
      <scheme val="minor"/>
    </font>
    <font>
      <sz val="11"/>
      <color theme="0"/>
      <name val="Calibri"/>
      <family val="2"/>
      <scheme val="minor"/>
    </font>
    <font>
      <sz val="12"/>
      <color rgb="FF000000"/>
      <name val="Arial"/>
      <family val="2"/>
    </font>
    <font>
      <b/>
      <sz val="12"/>
      <color rgb="FF000000"/>
      <name val="Arial"/>
      <family val="2"/>
    </font>
    <font>
      <b/>
      <sz val="12"/>
      <color theme="1"/>
      <name val="Arial"/>
      <family val="2"/>
    </font>
    <font>
      <sz val="11"/>
      <color theme="1"/>
      <name val="Arial"/>
      <family val="2"/>
    </font>
    <font>
      <sz val="9"/>
      <name val="Arial"/>
      <family val="2"/>
    </font>
    <font>
      <b/>
      <sz val="14"/>
      <color theme="1"/>
      <name val="Arial"/>
      <family val="2"/>
    </font>
    <font>
      <b/>
      <sz val="10"/>
      <color rgb="FFFF0000"/>
      <name val="Arial"/>
      <family val="2"/>
    </font>
    <font>
      <b/>
      <sz val="14"/>
      <color rgb="FF000000"/>
      <name val="Arial"/>
      <family val="2"/>
    </font>
    <font>
      <b/>
      <sz val="16"/>
      <color theme="1"/>
      <name val="Arial"/>
      <family val="2"/>
    </font>
    <font>
      <sz val="12"/>
      <color theme="1"/>
      <name val="Arial"/>
      <family val="2"/>
    </font>
    <font>
      <b/>
      <sz val="11"/>
      <color rgb="FFFF0000"/>
      <name val="Arial"/>
      <family val="2"/>
    </font>
    <font>
      <sz val="9"/>
      <color indexed="81"/>
      <name val="Tahoma"/>
      <family val="2"/>
    </font>
    <font>
      <b/>
      <sz val="9"/>
      <color indexed="81"/>
      <name val="Tahoma"/>
      <family val="2"/>
    </font>
    <font>
      <sz val="18"/>
      <color theme="1"/>
      <name val="Arial"/>
      <family val="2"/>
    </font>
    <font>
      <sz val="11"/>
      <color indexed="81"/>
      <name val="Tahoma"/>
      <family val="2"/>
    </font>
    <font>
      <sz val="12"/>
      <color indexed="81"/>
      <name val="Tahoma"/>
      <family val="2"/>
    </font>
    <font>
      <u/>
      <sz val="11"/>
      <color indexed="81"/>
      <name val="Tahoma"/>
      <family val="2"/>
    </font>
    <font>
      <b/>
      <sz val="14"/>
      <color indexed="81"/>
      <name val="Tahoma"/>
      <family val="2"/>
    </font>
    <font>
      <b/>
      <u/>
      <sz val="11"/>
      <color indexed="81"/>
      <name val="Tahoma"/>
      <family val="2"/>
    </font>
    <font>
      <b/>
      <sz val="14"/>
      <color rgb="FFFF0000"/>
      <name val="Arial"/>
      <family val="2"/>
    </font>
    <font>
      <b/>
      <sz val="18"/>
      <color rgb="FFFF0000"/>
      <name val="Arial"/>
      <family val="2"/>
    </font>
    <font>
      <b/>
      <sz val="16"/>
      <name val="Arial"/>
      <family val="2"/>
    </font>
    <font>
      <b/>
      <sz val="12"/>
      <color theme="4" tint="-0.24994659260841701"/>
      <name val="Arial"/>
      <family val="2"/>
    </font>
    <font>
      <b/>
      <sz val="12"/>
      <color rgb="FFFF0000"/>
      <name val="Arial"/>
      <family val="2"/>
    </font>
    <font>
      <sz val="14"/>
      <color theme="1"/>
      <name val="Arial"/>
      <family val="2"/>
    </font>
    <font>
      <b/>
      <sz val="18"/>
      <color theme="1"/>
      <name val="Arial"/>
      <family val="2"/>
    </font>
    <font>
      <b/>
      <sz val="22"/>
      <color theme="1"/>
      <name val="Arial"/>
      <family val="2"/>
    </font>
    <font>
      <b/>
      <sz val="24"/>
      <color rgb="FFFF0000"/>
      <name val="Arial"/>
      <family val="2"/>
    </font>
    <font>
      <sz val="16"/>
      <color theme="1"/>
      <name val="Arial"/>
      <family val="2"/>
    </font>
    <font>
      <b/>
      <sz val="12"/>
      <color rgb="FFA8442B"/>
      <name val="Arial"/>
      <family val="2"/>
    </font>
    <font>
      <sz val="14"/>
      <name val="Arial"/>
      <family val="2"/>
    </font>
    <font>
      <sz val="11"/>
      <color rgb="FF002060"/>
      <name val="Arial"/>
      <family val="2"/>
    </font>
    <font>
      <sz val="16"/>
      <name val="Arial"/>
      <family val="2"/>
    </font>
    <font>
      <b/>
      <sz val="18"/>
      <name val="Arial"/>
      <family val="2"/>
    </font>
    <font>
      <b/>
      <sz val="10"/>
      <color rgb="FFFF0000"/>
      <name val="Aparajita"/>
      <family val="2"/>
    </font>
    <font>
      <sz val="10"/>
      <color rgb="FFFF0000"/>
      <name val="Aparajita"/>
      <family val="2"/>
    </font>
    <font>
      <b/>
      <sz val="22"/>
      <color rgb="FFFF0000"/>
      <name val="Arial"/>
      <family val="2"/>
    </font>
    <font>
      <b/>
      <sz val="18"/>
      <color theme="0"/>
      <name val="Arial"/>
      <family val="2"/>
    </font>
    <font>
      <sz val="11"/>
      <color rgb="FFFF0000"/>
      <name val="Arial"/>
      <family val="2"/>
    </font>
    <font>
      <b/>
      <sz val="28"/>
      <color rgb="FF002060"/>
      <name val="Arial"/>
      <family val="2"/>
    </font>
    <font>
      <sz val="28"/>
      <color rgb="FF002060"/>
      <name val="Arial"/>
      <family val="2"/>
    </font>
    <font>
      <b/>
      <sz val="28"/>
      <name val="Arial"/>
      <family val="2"/>
    </font>
    <font>
      <b/>
      <sz val="28"/>
      <color rgb="FFFF0000"/>
      <name val="Arial"/>
      <family val="2"/>
    </font>
    <font>
      <b/>
      <sz val="28"/>
      <color rgb="FF00B050"/>
      <name val="Arial"/>
      <family val="2"/>
    </font>
    <font>
      <sz val="28"/>
      <name val="Arial"/>
      <family val="2"/>
    </font>
    <font>
      <b/>
      <u/>
      <sz val="12"/>
      <name val="Arial"/>
      <family val="2"/>
    </font>
  </fonts>
  <fills count="36">
    <fill>
      <patternFill patternType="none"/>
    </fill>
    <fill>
      <patternFill patternType="gray125"/>
    </fill>
    <fill>
      <patternFill patternType="solid">
        <fgColor theme="4" tint="0.39997558519241921"/>
        <bgColor indexed="65"/>
      </patternFill>
    </fill>
    <fill>
      <patternFill patternType="solid">
        <fgColor theme="5" tint="0.39997558519241921"/>
        <bgColor indexed="65"/>
      </patternFill>
    </fill>
    <fill>
      <patternFill patternType="solid">
        <fgColor theme="6" tint="0.59999389629810485"/>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0"/>
        <bgColor rgb="FFCCFFFF"/>
      </patternFill>
    </fill>
    <fill>
      <patternFill patternType="solid">
        <fgColor rgb="FF00B0F0"/>
        <bgColor rgb="FF99CCFF"/>
      </patternFill>
    </fill>
    <fill>
      <patternFill patternType="solid">
        <fgColor theme="2" tint="0.79998168889431442"/>
        <bgColor indexed="64"/>
      </patternFill>
    </fill>
    <fill>
      <patternFill patternType="solid">
        <fgColor theme="5" tint="0.59999389629810485"/>
        <bgColor indexed="64"/>
      </patternFill>
    </fill>
    <fill>
      <patternFill patternType="solid">
        <fgColor rgb="FF00B050"/>
        <bgColor indexed="64"/>
      </patternFill>
    </fill>
    <fill>
      <patternFill patternType="solid">
        <fgColor rgb="FFFF9B69"/>
        <bgColor indexed="64"/>
      </patternFill>
    </fill>
    <fill>
      <patternFill patternType="solid">
        <fgColor rgb="FFFF0000"/>
        <bgColor indexed="64"/>
      </patternFill>
    </fill>
    <fill>
      <patternFill patternType="solid">
        <fgColor theme="6" tint="0.79998168889431442"/>
        <bgColor indexed="64"/>
      </patternFill>
    </fill>
    <fill>
      <patternFill patternType="solid">
        <fgColor rgb="FFFFFF66"/>
        <bgColor indexed="64"/>
      </patternFill>
    </fill>
    <fill>
      <patternFill patternType="solid">
        <fgColor theme="6" tint="0.39997558519241921"/>
        <bgColor indexed="64"/>
      </patternFill>
    </fill>
    <fill>
      <patternFill patternType="solid">
        <fgColor rgb="FFE6E9FE"/>
        <bgColor indexed="64"/>
      </patternFill>
    </fill>
    <fill>
      <patternFill patternType="solid">
        <fgColor rgb="FFF2F5F7"/>
        <bgColor indexed="64"/>
      </patternFill>
    </fill>
    <fill>
      <patternFill patternType="solid">
        <fgColor theme="2"/>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FF"/>
        <bgColor rgb="FFCCFFFF"/>
      </patternFill>
    </fill>
    <fill>
      <patternFill patternType="solid">
        <fgColor rgb="FFFFFFFF"/>
        <bgColor rgb="FF99CCFF"/>
      </patternFill>
    </fill>
    <fill>
      <patternFill patternType="solid">
        <fgColor theme="5" tint="0.79998168889431442"/>
        <bgColor indexed="64"/>
      </patternFill>
    </fill>
    <fill>
      <patternFill patternType="solid">
        <fgColor rgb="FFCCFF66"/>
        <bgColor indexed="64"/>
      </patternFill>
    </fill>
    <fill>
      <patternFill patternType="solid">
        <fgColor rgb="FFCCFF99"/>
        <bgColor indexed="64"/>
      </patternFill>
    </fill>
    <fill>
      <patternFill patternType="solid">
        <fgColor rgb="FFFFC000"/>
        <bgColor indexed="64"/>
      </patternFill>
    </fill>
    <fill>
      <patternFill patternType="solid">
        <fgColor rgb="FF3366FF"/>
        <bgColor indexed="64"/>
      </patternFill>
    </fill>
    <fill>
      <patternFill patternType="solid">
        <fgColor rgb="FFE8EEEE"/>
        <bgColor indexed="64"/>
      </patternFill>
    </fill>
    <fill>
      <patternFill patternType="solid">
        <fgColor rgb="FFDAEBFE"/>
        <bgColor auto="1"/>
      </patternFill>
    </fill>
    <fill>
      <patternFill patternType="solid">
        <fgColor rgb="FFDAEBFE"/>
        <bgColor indexed="64"/>
      </patternFill>
    </fill>
    <fill>
      <patternFill patternType="solid">
        <fgColor rgb="FFCFE8FD"/>
        <bgColor indexed="64"/>
      </patternFill>
    </fill>
    <fill>
      <patternFill patternType="solid">
        <fgColor rgb="FFCCCCFF"/>
        <bgColor indexed="64"/>
      </patternFill>
    </fill>
  </fills>
  <borders count="59">
    <border>
      <left/>
      <right/>
      <top/>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
      <left/>
      <right style="thin">
        <color auto="1"/>
      </right>
      <top/>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diagonal/>
    </border>
    <border>
      <left/>
      <right style="medium">
        <color indexed="64"/>
      </right>
      <top/>
      <bottom/>
      <diagonal/>
    </border>
    <border>
      <left style="thin">
        <color auto="1"/>
      </left>
      <right/>
      <top style="medium">
        <color auto="1"/>
      </top>
      <bottom style="medium">
        <color auto="1"/>
      </bottom>
      <diagonal/>
    </border>
    <border>
      <left style="thin">
        <color rgb="FF000000"/>
      </left>
      <right/>
      <top style="thin">
        <color indexed="64"/>
      </top>
      <bottom/>
      <diagonal/>
    </border>
    <border>
      <left style="thin">
        <color rgb="FF000000"/>
      </left>
      <right style="thin">
        <color auto="1"/>
      </right>
      <top style="thin">
        <color rgb="FF000000"/>
      </top>
      <bottom style="thin">
        <color indexed="64"/>
      </bottom>
      <diagonal/>
    </border>
  </borders>
  <cellStyleXfs count="10">
    <xf numFmtId="0" fontId="0" fillId="0" borderId="0"/>
    <xf numFmtId="0" fontId="2" fillId="0" borderId="0"/>
    <xf numFmtId="0" fontId="2" fillId="0" borderId="0"/>
    <xf numFmtId="9" fontId="2" fillId="0" borderId="0" applyFont="0" applyFill="0" applyBorder="0" applyAlignment="0" applyProtection="0"/>
    <xf numFmtId="0" fontId="13" fillId="4" borderId="0" applyNumberFormat="0" applyBorder="0" applyAlignment="0" applyProtection="0"/>
    <xf numFmtId="0" fontId="13" fillId="5"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6" borderId="0" applyNumberFormat="0" applyBorder="0" applyAlignment="0" applyProtection="0"/>
    <xf numFmtId="9" fontId="18" fillId="0" borderId="0" applyFont="0" applyFill="0" applyBorder="0" applyAlignment="0" applyProtection="0"/>
  </cellStyleXfs>
  <cellXfs count="492">
    <xf numFmtId="0" fontId="0" fillId="0" borderId="0" xfId="0"/>
    <xf numFmtId="0" fontId="16" fillId="10" borderId="28" xfId="2" applyFont="1" applyFill="1" applyBorder="1" applyAlignment="1">
      <alignment horizontal="center" vertical="center"/>
    </xf>
    <xf numFmtId="0" fontId="16" fillId="10" borderId="31" xfId="2" applyFont="1" applyFill="1" applyBorder="1" applyAlignment="1">
      <alignment horizontal="center" vertical="center"/>
    </xf>
    <xf numFmtId="0" fontId="0" fillId="11" borderId="0" xfId="0" applyFill="1"/>
    <xf numFmtId="0" fontId="3" fillId="11" borderId="0" xfId="2" applyFont="1" applyFill="1" applyBorder="1" applyAlignment="1">
      <alignment horizontal="left" vertical="center"/>
    </xf>
    <xf numFmtId="0" fontId="2" fillId="11" borderId="0" xfId="2" applyFont="1" applyFill="1"/>
    <xf numFmtId="0" fontId="2" fillId="11" borderId="0" xfId="2" applyFont="1" applyFill="1" applyBorder="1" applyAlignment="1">
      <alignment horizontal="left" vertical="center"/>
    </xf>
    <xf numFmtId="0" fontId="2" fillId="11" borderId="0" xfId="2" applyFont="1" applyFill="1" applyBorder="1" applyAlignment="1">
      <alignment vertical="center"/>
    </xf>
    <xf numFmtId="2" fontId="2" fillId="11" borderId="0" xfId="2" applyNumberFormat="1" applyFont="1" applyFill="1" applyBorder="1" applyAlignment="1">
      <alignment horizontal="center" vertical="center"/>
    </xf>
    <xf numFmtId="2" fontId="3" fillId="11" borderId="0" xfId="2" applyNumberFormat="1" applyFont="1" applyFill="1" applyBorder="1" applyAlignment="1">
      <alignment vertical="center"/>
    </xf>
    <xf numFmtId="9" fontId="2" fillId="11" borderId="0" xfId="2" applyNumberFormat="1" applyFont="1" applyFill="1" applyBorder="1" applyAlignment="1">
      <alignment vertical="center"/>
    </xf>
    <xf numFmtId="2" fontId="2" fillId="11" borderId="0" xfId="2" applyNumberFormat="1" applyFont="1" applyFill="1" applyBorder="1" applyAlignment="1">
      <alignment vertical="center"/>
    </xf>
    <xf numFmtId="0" fontId="19" fillId="11" borderId="0" xfId="2" applyFont="1" applyFill="1" applyBorder="1" applyAlignment="1" applyProtection="1">
      <alignment vertical="top" wrapText="1"/>
      <protection locked="0"/>
    </xf>
    <xf numFmtId="0" fontId="19" fillId="11" borderId="0" xfId="2" applyFont="1" applyFill="1" applyBorder="1" applyAlignment="1" applyProtection="1">
      <alignment horizontal="center" vertical="top" wrapText="1"/>
      <protection locked="0"/>
    </xf>
    <xf numFmtId="0" fontId="3" fillId="11" borderId="0" xfId="2" applyFont="1" applyFill="1" applyBorder="1" applyAlignment="1">
      <alignment horizontal="center" vertical="center"/>
    </xf>
    <xf numFmtId="0" fontId="2" fillId="11" borderId="0" xfId="2" applyFont="1" applyFill="1" applyBorder="1" applyAlignment="1" applyProtection="1">
      <alignment horizontal="center" vertical="center"/>
      <protection locked="0"/>
    </xf>
    <xf numFmtId="0" fontId="18" fillId="11" borderId="0" xfId="0" applyFont="1" applyFill="1"/>
    <xf numFmtId="0" fontId="2" fillId="11" borderId="0" xfId="2" applyFill="1"/>
    <xf numFmtId="0" fontId="6" fillId="11" borderId="0" xfId="2" applyFont="1" applyFill="1" applyBorder="1" applyAlignment="1">
      <alignment horizontal="left" vertical="center"/>
    </xf>
    <xf numFmtId="0" fontId="7" fillId="11" borderId="0" xfId="2" applyFont="1" applyFill="1"/>
    <xf numFmtId="0" fontId="5" fillId="11" borderId="0" xfId="2" applyFont="1" applyFill="1" applyBorder="1" applyAlignment="1">
      <alignment horizontal="left" vertical="center"/>
    </xf>
    <xf numFmtId="9" fontId="9" fillId="11" borderId="0" xfId="2" applyNumberFormat="1" applyFont="1" applyFill="1" applyBorder="1" applyAlignment="1">
      <alignment vertical="center"/>
    </xf>
    <xf numFmtId="0" fontId="9" fillId="11" borderId="0" xfId="2" applyFont="1" applyFill="1" applyBorder="1" applyAlignment="1">
      <alignment vertical="center"/>
    </xf>
    <xf numFmtId="0" fontId="5" fillId="11" borderId="0" xfId="2" applyFont="1" applyFill="1" applyBorder="1" applyAlignment="1">
      <alignment horizontal="center" vertical="center"/>
    </xf>
    <xf numFmtId="0" fontId="7" fillId="11" borderId="0" xfId="2" applyFont="1" applyFill="1" applyBorder="1" applyAlignment="1">
      <alignment vertical="top" wrapText="1"/>
    </xf>
    <xf numFmtId="0" fontId="15" fillId="8" borderId="32" xfId="2" applyFont="1" applyFill="1" applyBorder="1" applyAlignment="1">
      <alignment horizontal="left" vertical="center" wrapText="1"/>
    </xf>
    <xf numFmtId="0" fontId="15" fillId="8" borderId="29" xfId="2" applyFont="1" applyFill="1" applyBorder="1" applyAlignment="1">
      <alignment vertical="center" wrapText="1"/>
    </xf>
    <xf numFmtId="0" fontId="15" fillId="8" borderId="30" xfId="2" applyFont="1" applyFill="1" applyBorder="1" applyAlignment="1">
      <alignment vertical="center" wrapText="1"/>
    </xf>
    <xf numFmtId="0" fontId="2" fillId="8" borderId="1" xfId="2" applyFont="1" applyFill="1" applyBorder="1" applyAlignment="1" applyProtection="1">
      <alignment horizontal="center" vertical="center"/>
      <protection locked="0"/>
    </xf>
    <xf numFmtId="0" fontId="2" fillId="8" borderId="9" xfId="2" applyFont="1" applyFill="1" applyBorder="1" applyAlignment="1" applyProtection="1">
      <alignment horizontal="center" vertical="center"/>
      <protection locked="0"/>
    </xf>
    <xf numFmtId="0" fontId="18" fillId="8" borderId="4" xfId="0" applyFont="1" applyFill="1" applyBorder="1"/>
    <xf numFmtId="0" fontId="0" fillId="16" borderId="0" xfId="0" applyFill="1"/>
    <xf numFmtId="0" fontId="12" fillId="16" borderId="19" xfId="2" applyFont="1" applyFill="1" applyBorder="1" applyAlignment="1" applyProtection="1">
      <alignment horizontal="left" vertical="center" wrapText="1"/>
      <protection locked="0"/>
    </xf>
    <xf numFmtId="14" fontId="12" fillId="16" borderId="19" xfId="2" applyNumberFormat="1" applyFont="1" applyFill="1" applyBorder="1" applyAlignment="1" applyProtection="1">
      <alignment horizontal="left" vertical="center" wrapText="1"/>
      <protection locked="0"/>
    </xf>
    <xf numFmtId="0" fontId="12" fillId="16" borderId="20" xfId="2" applyFont="1" applyFill="1" applyBorder="1" applyAlignment="1" applyProtection="1">
      <alignment horizontal="left" vertical="center" wrapText="1"/>
      <protection locked="0"/>
    </xf>
    <xf numFmtId="0" fontId="3" fillId="16" borderId="0" xfId="2" applyFont="1" applyFill="1" applyBorder="1" applyAlignment="1">
      <alignment horizontal="left" vertical="center"/>
    </xf>
    <xf numFmtId="0" fontId="2" fillId="16" borderId="0" xfId="2" applyFont="1" applyFill="1"/>
    <xf numFmtId="0" fontId="2" fillId="16" borderId="0" xfId="2" applyFont="1" applyFill="1" applyBorder="1" applyAlignment="1">
      <alignment vertical="center"/>
    </xf>
    <xf numFmtId="2" fontId="2" fillId="16" borderId="0" xfId="2" applyNumberFormat="1" applyFont="1" applyFill="1" applyBorder="1" applyAlignment="1">
      <alignment horizontal="center" vertical="center"/>
    </xf>
    <xf numFmtId="2" fontId="2" fillId="16" borderId="0" xfId="2" applyNumberFormat="1" applyFont="1" applyFill="1" applyBorder="1" applyAlignment="1">
      <alignment vertical="center"/>
    </xf>
    <xf numFmtId="0" fontId="19" fillId="16" borderId="0" xfId="2" applyFont="1" applyFill="1" applyBorder="1" applyAlignment="1" applyProtection="1">
      <alignment vertical="top" wrapText="1"/>
      <protection locked="0"/>
    </xf>
    <xf numFmtId="0" fontId="19" fillId="16" borderId="0" xfId="2" applyFont="1" applyFill="1" applyBorder="1" applyAlignment="1" applyProtection="1">
      <alignment horizontal="center" vertical="top" wrapText="1"/>
      <protection locked="0"/>
    </xf>
    <xf numFmtId="0" fontId="3" fillId="16" borderId="0" xfId="2" applyFont="1" applyFill="1" applyBorder="1" applyAlignment="1">
      <alignment horizontal="center" vertical="center"/>
    </xf>
    <xf numFmtId="0" fontId="2" fillId="16" borderId="0" xfId="2" applyFont="1" applyFill="1" applyBorder="1" applyAlignment="1" applyProtection="1">
      <alignment horizontal="center" vertical="center"/>
      <protection locked="0"/>
    </xf>
    <xf numFmtId="0" fontId="18" fillId="16" borderId="0" xfId="0" applyFont="1" applyFill="1"/>
    <xf numFmtId="0" fontId="16" fillId="10" borderId="21" xfId="2" applyFont="1" applyFill="1" applyBorder="1" applyAlignment="1">
      <alignment horizontal="center" vertical="center"/>
    </xf>
    <xf numFmtId="0" fontId="16" fillId="10" borderId="4" xfId="2" applyFont="1" applyFill="1" applyBorder="1" applyAlignment="1">
      <alignment horizontal="center" vertical="center"/>
    </xf>
    <xf numFmtId="0" fontId="15" fillId="0" borderId="4" xfId="2" applyFont="1" applyFill="1" applyBorder="1" applyAlignment="1">
      <alignment horizontal="left" vertical="center" wrapText="1"/>
    </xf>
    <xf numFmtId="0" fontId="2" fillId="0" borderId="1" xfId="2" applyFont="1" applyFill="1" applyBorder="1" applyAlignment="1" applyProtection="1">
      <alignment horizontal="center" vertical="center"/>
      <protection locked="0"/>
    </xf>
    <xf numFmtId="0" fontId="2" fillId="0" borderId="9" xfId="2" applyFont="1" applyFill="1" applyBorder="1" applyAlignment="1" applyProtection="1">
      <alignment horizontal="center" vertical="center"/>
      <protection locked="0"/>
    </xf>
    <xf numFmtId="0" fontId="18" fillId="0" borderId="4" xfId="0" applyFont="1" applyFill="1" applyBorder="1"/>
    <xf numFmtId="0" fontId="12" fillId="17" borderId="2" xfId="2" applyFont="1" applyFill="1" applyBorder="1" applyAlignment="1">
      <alignment horizontal="center" vertical="center"/>
    </xf>
    <xf numFmtId="0" fontId="10" fillId="11" borderId="0" xfId="2" applyFont="1" applyFill="1" applyBorder="1" applyAlignment="1" applyProtection="1">
      <alignment horizontal="right" vertical="center" wrapText="1"/>
      <protection hidden="1"/>
    </xf>
    <xf numFmtId="0" fontId="12" fillId="11" borderId="0" xfId="2" applyFont="1" applyFill="1" applyBorder="1" applyAlignment="1" applyProtection="1">
      <alignment horizontal="left" vertical="center" wrapText="1"/>
      <protection locked="0"/>
    </xf>
    <xf numFmtId="0" fontId="1" fillId="16" borderId="0" xfId="0" applyFont="1" applyFill="1"/>
    <xf numFmtId="0" fontId="0" fillId="16" borderId="0" xfId="0" applyFill="1" applyAlignment="1">
      <alignment vertical="top" wrapText="1"/>
    </xf>
    <xf numFmtId="0" fontId="0" fillId="16" borderId="0" xfId="0" applyFill="1" applyBorder="1"/>
    <xf numFmtId="0" fontId="1" fillId="8" borderId="4" xfId="0" applyFont="1" applyFill="1" applyBorder="1" applyAlignment="1">
      <alignment horizontal="center" vertical="center"/>
    </xf>
    <xf numFmtId="0" fontId="1" fillId="16" borderId="0" xfId="0" applyFont="1" applyFill="1" applyAlignment="1">
      <alignment horizontal="center" vertical="center" wrapText="1"/>
    </xf>
    <xf numFmtId="0" fontId="1" fillId="16" borderId="0" xfId="0" applyFont="1" applyFill="1" applyAlignment="1">
      <alignment horizontal="center" vertical="center"/>
    </xf>
    <xf numFmtId="0" fontId="15" fillId="8" borderId="33" xfId="2" applyFont="1" applyFill="1" applyBorder="1" applyAlignment="1">
      <alignment vertical="center" wrapText="1"/>
    </xf>
    <xf numFmtId="0" fontId="15" fillId="8" borderId="4" xfId="2" applyFont="1" applyFill="1" applyBorder="1" applyAlignment="1">
      <alignment horizontal="left" vertical="center" wrapText="1"/>
    </xf>
    <xf numFmtId="0" fontId="12" fillId="8" borderId="19" xfId="2" applyFont="1" applyFill="1" applyBorder="1" applyAlignment="1" applyProtection="1">
      <alignment horizontal="left" vertical="center" wrapText="1"/>
      <protection locked="0"/>
    </xf>
    <xf numFmtId="14" fontId="12" fillId="8" borderId="19" xfId="2" applyNumberFormat="1" applyFont="1" applyFill="1" applyBorder="1" applyAlignment="1" applyProtection="1">
      <alignment horizontal="left" vertical="center" wrapText="1"/>
      <protection locked="0"/>
    </xf>
    <xf numFmtId="0" fontId="11" fillId="8" borderId="19" xfId="2" applyFont="1" applyFill="1" applyBorder="1" applyAlignment="1" applyProtection="1">
      <alignment horizontal="left" vertical="center" wrapText="1"/>
      <protection locked="0"/>
    </xf>
    <xf numFmtId="9" fontId="1" fillId="7" borderId="0" xfId="0" applyNumberFormat="1" applyFont="1" applyFill="1" applyAlignment="1">
      <alignment horizontal="center" vertical="center"/>
    </xf>
    <xf numFmtId="9" fontId="3" fillId="7" borderId="0" xfId="2" applyNumberFormat="1" applyFont="1" applyFill="1" applyBorder="1" applyAlignment="1">
      <alignment horizontal="center" vertical="center"/>
    </xf>
    <xf numFmtId="0" fontId="15" fillId="8" borderId="4" xfId="2" applyFont="1" applyFill="1" applyBorder="1" applyAlignment="1">
      <alignment vertical="center" wrapText="1"/>
    </xf>
    <xf numFmtId="9" fontId="2" fillId="16" borderId="4" xfId="2" applyNumberFormat="1" applyFont="1" applyFill="1" applyBorder="1" applyAlignment="1">
      <alignment vertical="center"/>
    </xf>
    <xf numFmtId="0" fontId="0" fillId="16" borderId="4" xfId="0" applyFill="1" applyBorder="1" applyAlignment="1">
      <alignment horizontal="center" vertical="center"/>
    </xf>
    <xf numFmtId="10" fontId="0" fillId="16" borderId="4" xfId="0" applyNumberFormat="1" applyFill="1" applyBorder="1" applyAlignment="1">
      <alignment horizontal="center" vertical="center"/>
    </xf>
    <xf numFmtId="0" fontId="0" fillId="16" borderId="0" xfId="0" applyFill="1" applyBorder="1" applyAlignment="1">
      <alignment horizontal="center" vertical="center"/>
    </xf>
    <xf numFmtId="9" fontId="0" fillId="16" borderId="4" xfId="0" applyNumberFormat="1" applyFill="1" applyBorder="1" applyAlignment="1">
      <alignment horizontal="center" vertical="center"/>
    </xf>
    <xf numFmtId="9" fontId="0" fillId="7" borderId="4" xfId="0" applyNumberFormat="1" applyFill="1" applyBorder="1" applyAlignment="1">
      <alignment horizontal="center" vertical="center"/>
    </xf>
    <xf numFmtId="0" fontId="0" fillId="16" borderId="0" xfId="0" applyFill="1" applyAlignment="1">
      <alignment horizontal="center" vertical="center"/>
    </xf>
    <xf numFmtId="9" fontId="8" fillId="16" borderId="0" xfId="2" applyNumberFormat="1" applyFont="1" applyFill="1" applyBorder="1" applyAlignment="1">
      <alignment horizontal="right"/>
    </xf>
    <xf numFmtId="9" fontId="2" fillId="16" borderId="4" xfId="2" applyNumberFormat="1" applyFont="1" applyFill="1" applyBorder="1" applyAlignment="1">
      <alignment horizontal="right" vertical="center"/>
    </xf>
    <xf numFmtId="10" fontId="0" fillId="18" borderId="4" xfId="0" applyNumberFormat="1" applyFill="1" applyBorder="1" applyAlignment="1">
      <alignment horizontal="center" vertical="center"/>
    </xf>
    <xf numFmtId="0" fontId="28" fillId="7" borderId="4" xfId="0" applyFont="1" applyFill="1" applyBorder="1" applyAlignment="1">
      <alignment horizontal="center" vertical="center"/>
    </xf>
    <xf numFmtId="0" fontId="28" fillId="7" borderId="3" xfId="0" applyFont="1" applyFill="1" applyBorder="1" applyAlignment="1">
      <alignment horizontal="center" vertical="center"/>
    </xf>
    <xf numFmtId="164" fontId="34" fillId="16" borderId="4" xfId="0" applyNumberFormat="1" applyFont="1" applyFill="1" applyBorder="1" applyAlignment="1">
      <alignment horizontal="center" vertical="center"/>
    </xf>
    <xf numFmtId="10" fontId="15" fillId="18" borderId="4" xfId="0" applyNumberFormat="1" applyFont="1" applyFill="1" applyBorder="1" applyAlignment="1">
      <alignment horizontal="center" vertical="center"/>
    </xf>
    <xf numFmtId="164" fontId="28" fillId="19" borderId="0" xfId="0" applyNumberFormat="1" applyFont="1" applyFill="1" applyBorder="1" applyAlignment="1">
      <alignment horizontal="center" vertical="center"/>
    </xf>
    <xf numFmtId="0" fontId="16" fillId="10" borderId="28" xfId="2" applyFont="1" applyFill="1" applyBorder="1" applyAlignment="1">
      <alignment horizontal="center" vertical="center"/>
    </xf>
    <xf numFmtId="9" fontId="2" fillId="16" borderId="4" xfId="2" applyNumberFormat="1" applyFont="1" applyFill="1" applyBorder="1" applyAlignment="1">
      <alignment horizontal="right" vertical="center"/>
    </xf>
    <xf numFmtId="0" fontId="15" fillId="8" borderId="29" xfId="2" applyFont="1" applyFill="1" applyBorder="1" applyAlignment="1">
      <alignment horizontal="left" vertical="center" wrapText="1"/>
    </xf>
    <xf numFmtId="9" fontId="2" fillId="11" borderId="4" xfId="2" applyNumberFormat="1" applyFont="1" applyFill="1" applyBorder="1" applyAlignment="1">
      <alignment vertical="center"/>
    </xf>
    <xf numFmtId="9" fontId="2" fillId="20" borderId="4" xfId="2" applyNumberFormat="1" applyFont="1" applyFill="1" applyBorder="1" applyAlignment="1">
      <alignment vertical="center"/>
    </xf>
    <xf numFmtId="10" fontId="0" fillId="11" borderId="4" xfId="0" applyNumberFormat="1" applyFill="1" applyBorder="1" applyAlignment="1">
      <alignment horizontal="center" vertical="center"/>
    </xf>
    <xf numFmtId="9" fontId="2" fillId="20" borderId="4" xfId="2" applyNumberFormat="1" applyFont="1" applyFill="1" applyBorder="1" applyAlignment="1">
      <alignment horizontal="right" vertical="center"/>
    </xf>
    <xf numFmtId="0" fontId="0" fillId="11" borderId="4" xfId="0" applyFill="1" applyBorder="1" applyAlignment="1">
      <alignment horizontal="center" vertical="center"/>
    </xf>
    <xf numFmtId="0" fontId="41" fillId="7" borderId="0" xfId="0" applyFont="1" applyFill="1" applyAlignment="1">
      <alignment horizontal="center" vertical="center"/>
    </xf>
    <xf numFmtId="0" fontId="1" fillId="16" borderId="4" xfId="0" applyFont="1" applyFill="1" applyBorder="1" applyAlignment="1">
      <alignment horizontal="center" vertical="center"/>
    </xf>
    <xf numFmtId="0" fontId="36" fillId="16" borderId="0" xfId="0" applyFont="1" applyFill="1"/>
    <xf numFmtId="0" fontId="24" fillId="8" borderId="6" xfId="5" applyFont="1" applyFill="1" applyBorder="1" applyAlignment="1">
      <alignment horizontal="left" vertical="center"/>
    </xf>
    <xf numFmtId="0" fontId="15" fillId="9" borderId="4" xfId="2" applyFont="1" applyFill="1" applyBorder="1" applyAlignment="1">
      <alignment horizontal="left" vertical="center" wrapText="1"/>
    </xf>
    <xf numFmtId="9" fontId="2" fillId="11" borderId="4" xfId="2" applyNumberFormat="1" applyFont="1" applyFill="1" applyBorder="1" applyAlignment="1">
      <alignment horizontal="right" vertical="center"/>
    </xf>
    <xf numFmtId="10" fontId="0" fillId="20" borderId="4" xfId="0" applyNumberFormat="1" applyFill="1" applyBorder="1" applyAlignment="1">
      <alignment horizontal="center" vertical="center"/>
    </xf>
    <xf numFmtId="0" fontId="35" fillId="11" borderId="4" xfId="0" applyFont="1" applyFill="1" applyBorder="1" applyAlignment="1">
      <alignment horizontal="center" vertical="center"/>
    </xf>
    <xf numFmtId="9" fontId="0" fillId="11" borderId="4" xfId="0" applyNumberFormat="1" applyFill="1" applyBorder="1" applyAlignment="1">
      <alignment horizontal="center" vertical="center"/>
    </xf>
    <xf numFmtId="9" fontId="1" fillId="21" borderId="4" xfId="0" applyNumberFormat="1" applyFont="1" applyFill="1" applyBorder="1" applyAlignment="1">
      <alignment horizontal="center" vertical="center"/>
    </xf>
    <xf numFmtId="0" fontId="1" fillId="8" borderId="4" xfId="0" applyFont="1" applyFill="1" applyBorder="1" applyAlignment="1">
      <alignment horizontal="center" vertical="center" wrapText="1"/>
    </xf>
    <xf numFmtId="0" fontId="1" fillId="16" borderId="4" xfId="0" applyFont="1" applyFill="1" applyBorder="1" applyAlignment="1">
      <alignment horizontal="center" vertical="center"/>
    </xf>
    <xf numFmtId="0" fontId="0" fillId="11" borderId="0" xfId="0" applyFill="1" applyBorder="1"/>
    <xf numFmtId="0" fontId="0" fillId="11" borderId="4" xfId="0" applyFill="1" applyBorder="1" applyAlignment="1">
      <alignment vertical="center"/>
    </xf>
    <xf numFmtId="164" fontId="35" fillId="11" borderId="4" xfId="0" applyNumberFormat="1" applyFont="1" applyFill="1" applyBorder="1" applyAlignment="1">
      <alignment horizontal="center" vertical="center"/>
    </xf>
    <xf numFmtId="0" fontId="43" fillId="7" borderId="0" xfId="0" applyFont="1" applyFill="1" applyAlignment="1">
      <alignment horizontal="center" vertical="center"/>
    </xf>
    <xf numFmtId="0" fontId="43" fillId="7" borderId="4" xfId="0" applyFont="1" applyFill="1" applyBorder="1" applyAlignment="1">
      <alignment horizontal="center" vertical="center"/>
    </xf>
    <xf numFmtId="9" fontId="0" fillId="22" borderId="4" xfId="9" applyFont="1" applyFill="1" applyBorder="1" applyAlignment="1">
      <alignment horizontal="center" vertical="center"/>
    </xf>
    <xf numFmtId="9" fontId="0" fillId="7" borderId="4" xfId="9" applyFont="1" applyFill="1" applyBorder="1" applyAlignment="1">
      <alignment horizontal="center" vertical="center"/>
    </xf>
    <xf numFmtId="0" fontId="1" fillId="17" borderId="4" xfId="0" applyFont="1" applyFill="1" applyBorder="1" applyAlignment="1">
      <alignment vertical="center"/>
    </xf>
    <xf numFmtId="0" fontId="38" fillId="23" borderId="30" xfId="2" applyFont="1" applyFill="1" applyBorder="1" applyAlignment="1" applyProtection="1">
      <alignment horizontal="center" vertical="center"/>
      <protection locked="0"/>
    </xf>
    <xf numFmtId="0" fontId="38" fillId="23" borderId="28" xfId="2" applyFont="1" applyFill="1" applyBorder="1" applyAlignment="1" applyProtection="1">
      <alignment horizontal="center" vertical="center"/>
      <protection locked="0"/>
    </xf>
    <xf numFmtId="0" fontId="38" fillId="24" borderId="33" xfId="2" applyFont="1" applyFill="1" applyBorder="1" applyAlignment="1" applyProtection="1">
      <alignment horizontal="center" vertical="center"/>
      <protection locked="0"/>
    </xf>
    <xf numFmtId="0" fontId="38" fillId="24" borderId="32" xfId="2" applyFont="1" applyFill="1" applyBorder="1" applyAlignment="1" applyProtection="1">
      <alignment horizontal="center" vertical="center"/>
      <protection locked="0"/>
    </xf>
    <xf numFmtId="0" fontId="38" fillId="24" borderId="35" xfId="2" applyFont="1" applyFill="1" applyBorder="1" applyAlignment="1" applyProtection="1">
      <alignment horizontal="center" vertical="center"/>
      <protection locked="0"/>
    </xf>
    <xf numFmtId="0" fontId="38" fillId="24" borderId="38" xfId="2" applyFont="1" applyFill="1" applyBorder="1" applyAlignment="1" applyProtection="1">
      <alignment horizontal="center" vertical="center"/>
      <protection locked="0"/>
    </xf>
    <xf numFmtId="0" fontId="38" fillId="24" borderId="4" xfId="2" applyFont="1" applyFill="1" applyBorder="1" applyAlignment="1" applyProtection="1">
      <alignment horizontal="center" vertical="center"/>
      <protection locked="0"/>
    </xf>
    <xf numFmtId="0" fontId="38" fillId="24" borderId="34" xfId="2" applyFont="1" applyFill="1" applyBorder="1" applyAlignment="1" applyProtection="1">
      <alignment horizontal="center" vertical="center"/>
      <protection locked="0"/>
    </xf>
    <xf numFmtId="0" fontId="15" fillId="23" borderId="32" xfId="2" applyFont="1" applyFill="1" applyBorder="1" applyAlignment="1">
      <alignment horizontal="left" vertical="center" wrapText="1"/>
    </xf>
    <xf numFmtId="0" fontId="15" fillId="24" borderId="33" xfId="2" applyFont="1" applyFill="1" applyBorder="1" applyAlignment="1">
      <alignment vertical="center" wrapText="1"/>
    </xf>
    <xf numFmtId="0" fontId="0" fillId="20" borderId="0" xfId="0" applyFill="1"/>
    <xf numFmtId="0" fontId="45" fillId="16" borderId="0" xfId="2" applyFont="1" applyFill="1" applyBorder="1" applyAlignment="1">
      <alignment horizontal="right" vertical="center"/>
    </xf>
    <xf numFmtId="164" fontId="0" fillId="16" borderId="0" xfId="0" applyNumberFormat="1" applyFill="1"/>
    <xf numFmtId="0" fontId="12" fillId="15" borderId="3" xfId="2" applyFont="1" applyFill="1" applyBorder="1" applyAlignment="1">
      <alignment horizontal="center" vertical="center"/>
    </xf>
    <xf numFmtId="0" fontId="12" fillId="14" borderId="3" xfId="2" applyFont="1" applyFill="1" applyBorder="1" applyAlignment="1">
      <alignment horizontal="center" vertical="center"/>
    </xf>
    <xf numFmtId="0" fontId="12" fillId="7" borderId="3" xfId="2" applyFont="1" applyFill="1" applyBorder="1" applyAlignment="1">
      <alignment horizontal="center" vertical="center"/>
    </xf>
    <xf numFmtId="0" fontId="12" fillId="13" borderId="3" xfId="2" applyFont="1" applyFill="1" applyBorder="1" applyAlignment="1">
      <alignment horizontal="center" vertical="center"/>
    </xf>
    <xf numFmtId="0" fontId="12" fillId="13" borderId="43" xfId="2" applyFont="1" applyFill="1" applyBorder="1" applyAlignment="1">
      <alignment horizontal="center" vertical="center"/>
    </xf>
    <xf numFmtId="0" fontId="42" fillId="26" borderId="4" xfId="0" applyFont="1" applyFill="1" applyBorder="1" applyAlignment="1">
      <alignment horizontal="center" vertical="center"/>
    </xf>
    <xf numFmtId="9" fontId="46" fillId="16" borderId="4" xfId="0" applyNumberFormat="1" applyFont="1" applyFill="1" applyBorder="1" applyAlignment="1">
      <alignment vertical="center"/>
    </xf>
    <xf numFmtId="2" fontId="2" fillId="16" borderId="4" xfId="2" applyNumberFormat="1" applyFont="1" applyFill="1" applyBorder="1" applyAlignment="1">
      <alignment horizontal="center" vertical="center"/>
    </xf>
    <xf numFmtId="0" fontId="34" fillId="27" borderId="4" xfId="0" applyFont="1" applyFill="1" applyBorder="1" applyAlignment="1">
      <alignment horizontal="center" vertical="center"/>
    </xf>
    <xf numFmtId="0" fontId="23" fillId="28" borderId="4" xfId="4" applyFont="1" applyFill="1" applyBorder="1" applyAlignment="1">
      <alignment horizontal="center" vertical="center" wrapText="1"/>
    </xf>
    <xf numFmtId="0" fontId="23" fillId="29" borderId="4" xfId="4" applyFont="1" applyFill="1" applyBorder="1" applyAlignment="1">
      <alignment horizontal="center" vertical="center" wrapText="1"/>
    </xf>
    <xf numFmtId="0" fontId="20" fillId="28" borderId="0" xfId="5" applyFont="1" applyFill="1" applyBorder="1" applyAlignment="1">
      <alignment vertical="center"/>
    </xf>
    <xf numFmtId="0" fontId="20" fillId="28" borderId="40" xfId="5" applyFont="1" applyFill="1" applyBorder="1" applyAlignment="1">
      <alignment vertical="center"/>
    </xf>
    <xf numFmtId="0" fontId="15" fillId="8" borderId="31" xfId="2" applyFont="1" applyFill="1" applyBorder="1" applyAlignment="1">
      <alignment vertical="center" wrapText="1"/>
    </xf>
    <xf numFmtId="0" fontId="42" fillId="26" borderId="4" xfId="2" applyFont="1" applyFill="1" applyBorder="1" applyAlignment="1">
      <alignment horizontal="center" vertical="center"/>
    </xf>
    <xf numFmtId="164" fontId="2" fillId="16" borderId="10" xfId="2" applyNumberFormat="1" applyFont="1" applyFill="1" applyBorder="1" applyAlignment="1">
      <alignment horizontal="right" vertical="center"/>
    </xf>
    <xf numFmtId="0" fontId="2" fillId="16" borderId="10" xfId="2" applyFont="1" applyFill="1" applyBorder="1" applyAlignment="1">
      <alignment horizontal="left" vertical="center"/>
    </xf>
    <xf numFmtId="0" fontId="45" fillId="16" borderId="4" xfId="2" applyFont="1" applyFill="1" applyBorder="1" applyAlignment="1">
      <alignment horizontal="right" vertical="center"/>
    </xf>
    <xf numFmtId="164" fontId="47" fillId="16" borderId="0" xfId="2" applyNumberFormat="1" applyFont="1" applyFill="1" applyBorder="1" applyAlignment="1">
      <alignment horizontal="center" vertical="center"/>
    </xf>
    <xf numFmtId="164" fontId="2" fillId="16" borderId="0" xfId="2" applyNumberFormat="1" applyFont="1" applyFill="1" applyBorder="1" applyAlignment="1">
      <alignment horizontal="center" vertical="center"/>
    </xf>
    <xf numFmtId="0" fontId="11" fillId="16" borderId="12" xfId="2" applyFont="1" applyFill="1" applyBorder="1" applyAlignment="1">
      <alignment horizontal="left" vertical="center"/>
    </xf>
    <xf numFmtId="0" fontId="11" fillId="16" borderId="13" xfId="2" applyFont="1" applyFill="1" applyBorder="1" applyAlignment="1">
      <alignment horizontal="left" vertical="center"/>
    </xf>
    <xf numFmtId="0" fontId="36" fillId="16" borderId="0" xfId="2" applyFont="1" applyFill="1" applyBorder="1" applyAlignment="1">
      <alignment horizontal="right" vertical="center"/>
    </xf>
    <xf numFmtId="0" fontId="48" fillId="16" borderId="0" xfId="2" applyFont="1" applyFill="1" applyBorder="1" applyAlignment="1">
      <alignment horizontal="center" vertical="center"/>
    </xf>
    <xf numFmtId="164" fontId="35" fillId="16" borderId="12" xfId="2" applyNumberFormat="1" applyFont="1" applyFill="1" applyBorder="1" applyAlignment="1" applyProtection="1">
      <alignment horizontal="right" vertical="center"/>
    </xf>
    <xf numFmtId="0" fontId="2" fillId="11" borderId="10" xfId="2" applyFont="1" applyFill="1" applyBorder="1" applyAlignment="1">
      <alignment horizontal="left" vertical="center"/>
    </xf>
    <xf numFmtId="164" fontId="2" fillId="11" borderId="0" xfId="2" applyNumberFormat="1" applyFont="1" applyFill="1" applyBorder="1" applyAlignment="1">
      <alignment horizontal="right" vertical="center"/>
    </xf>
    <xf numFmtId="0" fontId="2" fillId="20" borderId="0" xfId="2" applyFont="1" applyFill="1"/>
    <xf numFmtId="0" fontId="36" fillId="20" borderId="0" xfId="2" applyFont="1" applyFill="1" applyBorder="1" applyAlignment="1">
      <alignment horizontal="right" vertical="center"/>
    </xf>
    <xf numFmtId="164" fontId="47" fillId="11" borderId="0" xfId="2" applyNumberFormat="1" applyFont="1" applyFill="1" applyBorder="1" applyAlignment="1">
      <alignment horizontal="right" vertical="center"/>
    </xf>
    <xf numFmtId="0" fontId="47" fillId="11" borderId="0" xfId="2" applyFont="1" applyFill="1" applyBorder="1" applyAlignment="1">
      <alignment horizontal="left" vertical="center"/>
    </xf>
    <xf numFmtId="0" fontId="11" fillId="20" borderId="0" xfId="2" applyFont="1" applyFill="1" applyBorder="1" applyAlignment="1">
      <alignment horizontal="left" vertical="center"/>
    </xf>
    <xf numFmtId="0" fontId="11" fillId="20" borderId="47" xfId="2" applyFont="1" applyFill="1" applyBorder="1" applyAlignment="1">
      <alignment horizontal="left" vertical="center"/>
    </xf>
    <xf numFmtId="164" fontId="35" fillId="20" borderId="0" xfId="2" applyNumberFormat="1" applyFont="1" applyFill="1" applyBorder="1" applyAlignment="1" applyProtection="1">
      <alignment horizontal="right" vertical="center"/>
      <protection locked="0"/>
    </xf>
    <xf numFmtId="164" fontId="35" fillId="20" borderId="0" xfId="2" applyNumberFormat="1" applyFont="1" applyFill="1" applyBorder="1" applyAlignment="1" applyProtection="1">
      <alignment horizontal="center" vertical="center"/>
      <protection locked="0"/>
    </xf>
    <xf numFmtId="0" fontId="11" fillId="20" borderId="55" xfId="2" applyFont="1" applyFill="1" applyBorder="1" applyAlignment="1">
      <alignment horizontal="left" vertical="center"/>
    </xf>
    <xf numFmtId="0" fontId="6" fillId="20" borderId="0" xfId="2" applyFont="1" applyFill="1" applyBorder="1" applyAlignment="1">
      <alignment horizontal="left" vertical="center"/>
    </xf>
    <xf numFmtId="0" fontId="11" fillId="11" borderId="4" xfId="2" applyFont="1" applyFill="1" applyBorder="1" applyAlignment="1">
      <alignment horizontal="right" vertical="center"/>
    </xf>
    <xf numFmtId="0" fontId="11" fillId="16" borderId="4" xfId="2" applyFont="1" applyFill="1" applyBorder="1" applyAlignment="1">
      <alignment horizontal="right" vertical="center"/>
    </xf>
    <xf numFmtId="0" fontId="11" fillId="16" borderId="0" xfId="2" applyFont="1" applyFill="1" applyBorder="1" applyAlignment="1">
      <alignment horizontal="right" vertical="center"/>
    </xf>
    <xf numFmtId="0" fontId="47" fillId="11" borderId="0" xfId="2" applyFont="1" applyFill="1" applyBorder="1" applyAlignment="1">
      <alignment horizontal="right" vertical="center"/>
    </xf>
    <xf numFmtId="0" fontId="11" fillId="0" borderId="4" xfId="2" applyFont="1" applyFill="1" applyBorder="1" applyAlignment="1">
      <alignment horizontal="right" vertical="center"/>
    </xf>
    <xf numFmtId="0" fontId="11" fillId="8" borderId="4" xfId="2" applyFont="1" applyFill="1" applyBorder="1" applyAlignment="1">
      <alignment horizontal="right" vertical="center"/>
    </xf>
    <xf numFmtId="0" fontId="11" fillId="11" borderId="0" xfId="2" applyFont="1" applyFill="1" applyBorder="1" applyAlignment="1">
      <alignment horizontal="right" vertical="center"/>
    </xf>
    <xf numFmtId="0" fontId="11" fillId="20" borderId="4" xfId="2" applyFont="1" applyFill="1" applyBorder="1" applyAlignment="1">
      <alignment horizontal="right" vertical="center"/>
    </xf>
    <xf numFmtId="0" fontId="52" fillId="30" borderId="21" xfId="0" applyFont="1" applyFill="1" applyBorder="1" applyAlignment="1">
      <alignment horizontal="center" vertical="center"/>
    </xf>
    <xf numFmtId="0" fontId="52" fillId="30" borderId="21" xfId="2" applyFont="1" applyFill="1" applyBorder="1" applyAlignment="1">
      <alignment horizontal="center" vertical="center"/>
    </xf>
    <xf numFmtId="0" fontId="52" fillId="30" borderId="6" xfId="2" applyFont="1" applyFill="1" applyBorder="1" applyAlignment="1">
      <alignment horizontal="center" vertical="center"/>
    </xf>
    <xf numFmtId="0" fontId="20" fillId="17" borderId="4" xfId="0" applyFont="1" applyFill="1" applyBorder="1" applyAlignment="1">
      <alignment vertical="center"/>
    </xf>
    <xf numFmtId="0" fontId="20" fillId="17" borderId="4" xfId="0" applyFont="1" applyFill="1" applyBorder="1" applyAlignment="1">
      <alignment horizontal="left" vertical="center"/>
    </xf>
    <xf numFmtId="164" fontId="11" fillId="8" borderId="4" xfId="0" applyNumberFormat="1" applyFont="1" applyFill="1" applyBorder="1" applyAlignment="1">
      <alignment horizontal="center" vertical="center"/>
    </xf>
    <xf numFmtId="164" fontId="51" fillId="17" borderId="4" xfId="0" applyNumberFormat="1" applyFont="1" applyFill="1" applyBorder="1" applyAlignment="1">
      <alignment horizontal="center" vertical="center"/>
    </xf>
    <xf numFmtId="0" fontId="45" fillId="11" borderId="4" xfId="2" applyFont="1" applyFill="1" applyBorder="1" applyAlignment="1">
      <alignment horizontal="right" vertical="center"/>
    </xf>
    <xf numFmtId="0" fontId="38" fillId="25" borderId="4" xfId="2" applyFont="1" applyFill="1" applyBorder="1" applyAlignment="1" applyProtection="1">
      <alignment horizontal="center" vertical="center"/>
      <protection locked="0"/>
    </xf>
    <xf numFmtId="0" fontId="38" fillId="25" borderId="21" xfId="2" applyFont="1" applyFill="1" applyBorder="1" applyAlignment="1" applyProtection="1">
      <alignment horizontal="center" vertical="center"/>
      <protection locked="0"/>
    </xf>
    <xf numFmtId="0" fontId="12" fillId="8" borderId="20" xfId="2" applyFont="1" applyFill="1" applyBorder="1" applyAlignment="1" applyProtection="1">
      <alignment horizontal="left" vertical="center" wrapText="1"/>
    </xf>
    <xf numFmtId="0" fontId="42" fillId="26" borderId="3" xfId="0" applyFont="1" applyFill="1" applyBorder="1" applyAlignment="1">
      <alignment horizontal="center" vertical="center"/>
    </xf>
    <xf numFmtId="0" fontId="38" fillId="24" borderId="36" xfId="2" applyFont="1" applyFill="1" applyBorder="1" applyAlignment="1" applyProtection="1">
      <alignment horizontal="center" vertical="center"/>
      <protection locked="0"/>
    </xf>
    <xf numFmtId="0" fontId="12" fillId="31" borderId="4" xfId="2" applyFont="1" applyFill="1" applyBorder="1" applyAlignment="1" applyProtection="1">
      <alignment horizontal="left" vertical="center" wrapText="1"/>
      <protection locked="0" hidden="1"/>
    </xf>
    <xf numFmtId="0" fontId="12" fillId="20" borderId="4" xfId="2" applyFont="1" applyFill="1" applyBorder="1" applyAlignment="1" applyProtection="1">
      <alignment horizontal="left" vertical="center" wrapText="1"/>
      <protection locked="0" hidden="1"/>
    </xf>
    <xf numFmtId="0" fontId="37" fillId="26" borderId="30" xfId="2" applyFont="1" applyFill="1" applyBorder="1" applyAlignment="1" applyProtection="1">
      <alignment horizontal="center" vertical="center"/>
      <protection locked="0"/>
    </xf>
    <xf numFmtId="0" fontId="37" fillId="26" borderId="4" xfId="2" applyFont="1" applyFill="1" applyBorder="1" applyAlignment="1" applyProtection="1">
      <alignment horizontal="center" vertical="center"/>
      <protection locked="0"/>
    </xf>
    <xf numFmtId="0" fontId="53" fillId="16" borderId="0" xfId="0" applyFont="1" applyFill="1"/>
    <xf numFmtId="0" fontId="39" fillId="8" borderId="4" xfId="0" applyFont="1" applyFill="1" applyBorder="1" applyAlignment="1">
      <alignment horizontal="center" vertical="center"/>
    </xf>
    <xf numFmtId="0" fontId="20" fillId="8" borderId="4" xfId="0" applyFont="1" applyFill="1" applyBorder="1" applyAlignment="1">
      <alignment horizontal="center" vertical="center"/>
    </xf>
    <xf numFmtId="0" fontId="41" fillId="8" borderId="4" xfId="0" applyFont="1" applyFill="1" applyBorder="1" applyAlignment="1">
      <alignment horizontal="center" vertical="center"/>
    </xf>
    <xf numFmtId="0" fontId="39" fillId="8" borderId="4" xfId="0" applyFont="1" applyFill="1" applyBorder="1" applyAlignment="1">
      <alignment horizontal="center" vertical="center" wrapText="1"/>
    </xf>
    <xf numFmtId="0" fontId="12" fillId="32" borderId="4" xfId="2" applyFont="1" applyFill="1" applyBorder="1" applyAlignment="1">
      <alignment horizontal="center" vertical="center"/>
    </xf>
    <xf numFmtId="0" fontId="3" fillId="33" borderId="4" xfId="1" applyFont="1" applyFill="1" applyBorder="1" applyAlignment="1" applyProtection="1">
      <alignment horizontal="center" vertical="center" wrapText="1"/>
    </xf>
    <xf numFmtId="0" fontId="3" fillId="34" borderId="4" xfId="1" applyFont="1" applyFill="1" applyBorder="1" applyAlignment="1" applyProtection="1">
      <alignment horizontal="center" vertical="center" wrapText="1"/>
    </xf>
    <xf numFmtId="0" fontId="36" fillId="26" borderId="30" xfId="2" applyFont="1" applyFill="1" applyBorder="1" applyAlignment="1" applyProtection="1">
      <alignment horizontal="center" vertical="center"/>
      <protection locked="0"/>
    </xf>
    <xf numFmtId="0" fontId="38" fillId="23" borderId="32" xfId="5" applyFont="1" applyFill="1" applyBorder="1" applyAlignment="1" applyProtection="1">
      <alignment horizontal="center" vertical="center"/>
      <protection locked="0"/>
    </xf>
    <xf numFmtId="0" fontId="38" fillId="23" borderId="33" xfId="5" applyFont="1" applyFill="1" applyBorder="1" applyAlignment="1" applyProtection="1">
      <alignment horizontal="center" vertical="center"/>
      <protection locked="0"/>
    </xf>
    <xf numFmtId="0" fontId="38" fillId="23" borderId="34" xfId="5" applyFont="1" applyFill="1" applyBorder="1" applyAlignment="1" applyProtection="1">
      <alignment horizontal="center" vertical="center"/>
      <protection locked="0"/>
    </xf>
    <xf numFmtId="0" fontId="38" fillId="23" borderId="4" xfId="5" applyFont="1" applyFill="1" applyBorder="1" applyAlignment="1" applyProtection="1">
      <alignment horizontal="center" vertical="center"/>
      <protection locked="0"/>
    </xf>
    <xf numFmtId="0" fontId="38" fillId="23" borderId="21" xfId="5" applyFont="1" applyFill="1" applyBorder="1" applyAlignment="1" applyProtection="1">
      <alignment horizontal="center" vertical="center"/>
      <protection locked="0"/>
    </xf>
    <xf numFmtId="0" fontId="15" fillId="24" borderId="31" xfId="2" applyFont="1" applyFill="1" applyBorder="1" applyAlignment="1">
      <alignment vertical="center" wrapText="1"/>
    </xf>
    <xf numFmtId="0" fontId="16" fillId="10" borderId="28" xfId="2" applyFont="1" applyFill="1" applyBorder="1" applyAlignment="1">
      <alignment horizontal="center" vertical="center"/>
    </xf>
    <xf numFmtId="0" fontId="15" fillId="8" borderId="39" xfId="2" applyFont="1" applyFill="1" applyBorder="1" applyAlignment="1">
      <alignment horizontal="left" vertical="center" wrapText="1"/>
    </xf>
    <xf numFmtId="0" fontId="16" fillId="10" borderId="41" xfId="2" applyFont="1" applyFill="1" applyBorder="1" applyAlignment="1">
      <alignment horizontal="center" vertical="center"/>
    </xf>
    <xf numFmtId="0" fontId="45" fillId="11" borderId="0" xfId="2" applyFont="1" applyFill="1" applyBorder="1" applyAlignment="1">
      <alignment horizontal="center" vertical="center"/>
    </xf>
    <xf numFmtId="0" fontId="15" fillId="0" borderId="41" xfId="2" applyFont="1" applyFill="1" applyBorder="1" applyAlignment="1">
      <alignment horizontal="left" vertical="center" wrapText="1"/>
    </xf>
    <xf numFmtId="0" fontId="20" fillId="8" borderId="4" xfId="0" applyFont="1" applyFill="1" applyBorder="1" applyAlignment="1">
      <alignment horizontal="right" vertical="center"/>
    </xf>
    <xf numFmtId="0" fontId="23" fillId="35" borderId="4" xfId="4" applyFont="1" applyFill="1" applyBorder="1" applyAlignment="1">
      <alignment horizontal="center" vertical="center" wrapText="1"/>
    </xf>
    <xf numFmtId="0" fontId="22" fillId="35" borderId="22" xfId="2" applyFont="1" applyFill="1" applyBorder="1" applyAlignment="1">
      <alignment horizontal="left" vertical="center" wrapText="1"/>
    </xf>
    <xf numFmtId="0" fontId="16" fillId="10" borderId="28" xfId="2" applyFont="1" applyFill="1" applyBorder="1" applyAlignment="1">
      <alignment horizontal="center" vertical="center"/>
    </xf>
    <xf numFmtId="0" fontId="16" fillId="10" borderId="37" xfId="2" applyFont="1" applyFill="1" applyBorder="1" applyAlignment="1">
      <alignment horizontal="center" vertical="center"/>
    </xf>
    <xf numFmtId="0" fontId="16" fillId="10" borderId="3" xfId="2" applyFont="1" applyFill="1" applyBorder="1" applyAlignment="1">
      <alignment horizontal="center" vertical="center"/>
    </xf>
    <xf numFmtId="0" fontId="16" fillId="10" borderId="41" xfId="2" applyFont="1" applyFill="1" applyBorder="1" applyAlignment="1">
      <alignment horizontal="center" vertical="center"/>
    </xf>
    <xf numFmtId="0" fontId="15" fillId="0" borderId="41" xfId="2" applyFont="1" applyFill="1" applyBorder="1" applyAlignment="1">
      <alignment horizontal="left" vertical="center" wrapText="1"/>
    </xf>
    <xf numFmtId="0" fontId="15" fillId="0" borderId="36" xfId="2" applyFont="1" applyFill="1" applyBorder="1" applyAlignment="1">
      <alignment horizontal="left" vertical="center" wrapText="1"/>
    </xf>
    <xf numFmtId="9" fontId="0" fillId="7" borderId="0" xfId="0" applyNumberFormat="1" applyFill="1" applyBorder="1" applyAlignment="1">
      <alignment horizontal="center" vertical="center"/>
    </xf>
    <xf numFmtId="164" fontId="34" fillId="16" borderId="0" xfId="0" applyNumberFormat="1" applyFont="1" applyFill="1" applyBorder="1" applyAlignment="1">
      <alignment horizontal="center" vertical="center"/>
    </xf>
    <xf numFmtId="0" fontId="37" fillId="26" borderId="29" xfId="2" applyFont="1" applyFill="1" applyBorder="1" applyAlignment="1" applyProtection="1">
      <alignment horizontal="center" vertical="center"/>
      <protection locked="0"/>
    </xf>
    <xf numFmtId="0" fontId="15" fillId="8" borderId="40" xfId="2" applyFont="1" applyFill="1" applyBorder="1" applyAlignment="1">
      <alignment vertical="center" wrapText="1"/>
    </xf>
    <xf numFmtId="0" fontId="36" fillId="26" borderId="39" xfId="2" applyFont="1" applyFill="1" applyBorder="1" applyAlignment="1" applyProtection="1">
      <alignment horizontal="center" vertical="center"/>
      <protection locked="0"/>
    </xf>
    <xf numFmtId="0" fontId="12" fillId="32" borderId="6" xfId="2" applyFont="1" applyFill="1" applyBorder="1" applyAlignment="1">
      <alignment horizontal="center" vertical="center"/>
    </xf>
    <xf numFmtId="0" fontId="24" fillId="11" borderId="4" xfId="0" applyFont="1" applyFill="1" applyBorder="1" applyAlignment="1">
      <alignment vertical="center"/>
    </xf>
    <xf numFmtId="0" fontId="24" fillId="11" borderId="4" xfId="0" applyFont="1" applyFill="1" applyBorder="1" applyAlignment="1">
      <alignment vertical="center" wrapText="1"/>
    </xf>
    <xf numFmtId="9" fontId="12" fillId="28" borderId="6" xfId="2" applyNumberFormat="1" applyFont="1" applyFill="1" applyBorder="1" applyAlignment="1">
      <alignment horizontal="center" vertical="center"/>
    </xf>
    <xf numFmtId="0" fontId="20" fillId="28" borderId="22" xfId="5" applyFont="1" applyFill="1" applyBorder="1" applyAlignment="1">
      <alignment vertical="center"/>
    </xf>
    <xf numFmtId="0" fontId="36" fillId="28" borderId="22" xfId="0" applyFont="1" applyFill="1" applyBorder="1" applyAlignment="1">
      <alignment horizontal="center" vertical="center"/>
    </xf>
    <xf numFmtId="9" fontId="0" fillId="11" borderId="0" xfId="0" applyNumberFormat="1" applyFill="1"/>
    <xf numFmtId="0" fontId="0" fillId="35" borderId="22" xfId="0" applyFill="1" applyBorder="1" applyAlignment="1">
      <alignment horizontal="left" vertical="center" wrapText="1"/>
    </xf>
    <xf numFmtId="0" fontId="0" fillId="35" borderId="47" xfId="0" applyFill="1" applyBorder="1" applyAlignment="1">
      <alignment horizontal="left" vertical="center" wrapText="1"/>
    </xf>
    <xf numFmtId="9" fontId="17" fillId="35" borderId="6" xfId="0" applyNumberFormat="1" applyFont="1" applyFill="1" applyBorder="1" applyAlignment="1">
      <alignment horizontal="center" vertical="center"/>
    </xf>
    <xf numFmtId="9" fontId="12" fillId="35" borderId="6" xfId="2" applyNumberFormat="1" applyFont="1" applyFill="1" applyBorder="1" applyAlignment="1">
      <alignment horizontal="center" vertical="center"/>
    </xf>
    <xf numFmtId="0" fontId="1" fillId="35" borderId="22" xfId="0" applyFont="1" applyFill="1" applyBorder="1" applyAlignment="1">
      <alignment horizontal="center" vertical="center"/>
    </xf>
    <xf numFmtId="0" fontId="0" fillId="11" borderId="50" xfId="0" applyFill="1" applyBorder="1"/>
    <xf numFmtId="0" fontId="0" fillId="11" borderId="49" xfId="0" applyFill="1" applyBorder="1"/>
    <xf numFmtId="0" fontId="15" fillId="0" borderId="37" xfId="2" applyFont="1" applyFill="1" applyBorder="1" applyAlignment="1">
      <alignment vertical="center" wrapText="1"/>
    </xf>
    <xf numFmtId="0" fontId="37" fillId="26" borderId="3" xfId="2" applyFont="1" applyFill="1" applyBorder="1" applyAlignment="1" applyProtection="1">
      <alignment horizontal="center" vertical="center"/>
      <protection locked="0"/>
    </xf>
    <xf numFmtId="0" fontId="44" fillId="32" borderId="6" xfId="2" applyFont="1" applyFill="1" applyBorder="1" applyAlignment="1">
      <alignment horizontal="center" vertical="center"/>
    </xf>
    <xf numFmtId="0" fontId="24" fillId="8" borderId="34" xfId="5" applyFont="1" applyFill="1" applyBorder="1" applyAlignment="1">
      <alignment horizontal="left" vertical="center" wrapText="1"/>
    </xf>
    <xf numFmtId="0" fontId="24" fillId="8" borderId="32" xfId="5" applyFont="1" applyFill="1" applyBorder="1" applyAlignment="1">
      <alignment horizontal="left" vertical="center" wrapText="1"/>
    </xf>
    <xf numFmtId="0" fontId="16" fillId="10" borderId="4" xfId="2" applyFont="1" applyFill="1" applyBorder="1" applyAlignment="1">
      <alignment vertical="center"/>
    </xf>
    <xf numFmtId="0" fontId="24" fillId="8" borderId="4" xfId="5" applyFont="1" applyFill="1" applyBorder="1" applyAlignment="1">
      <alignment horizontal="left" vertical="center" wrapText="1"/>
    </xf>
    <xf numFmtId="9" fontId="12" fillId="29" borderId="6" xfId="2" applyNumberFormat="1" applyFont="1" applyFill="1" applyBorder="1" applyAlignment="1">
      <alignment horizontal="center" vertical="center"/>
    </xf>
    <xf numFmtId="9" fontId="12" fillId="29" borderId="44" xfId="2" applyNumberFormat="1" applyFont="1" applyFill="1" applyBorder="1" applyAlignment="1">
      <alignment horizontal="center" vertical="center"/>
    </xf>
    <xf numFmtId="0" fontId="25" fillId="29" borderId="22" xfId="0" applyFont="1" applyFill="1" applyBorder="1" applyAlignment="1">
      <alignment horizontal="center" vertical="center"/>
    </xf>
    <xf numFmtId="10" fontId="0" fillId="20" borderId="0" xfId="0" applyNumberFormat="1" applyFill="1" applyBorder="1" applyAlignment="1">
      <alignment horizontal="center" vertical="center"/>
    </xf>
    <xf numFmtId="0" fontId="0" fillId="11" borderId="0" xfId="0" applyFill="1" applyBorder="1" applyAlignment="1">
      <alignment horizontal="center" vertical="center"/>
    </xf>
    <xf numFmtId="0" fontId="15" fillId="8" borderId="3" xfId="2" applyFont="1" applyFill="1" applyBorder="1" applyAlignment="1">
      <alignment horizontal="left" vertical="center" wrapText="1"/>
    </xf>
    <xf numFmtId="0" fontId="24" fillId="8" borderId="36" xfId="5" applyFont="1" applyFill="1" applyBorder="1" applyAlignment="1">
      <alignment horizontal="left" vertical="center" wrapText="1"/>
    </xf>
    <xf numFmtId="0" fontId="37" fillId="26" borderId="46" xfId="2" applyFont="1" applyFill="1" applyBorder="1" applyAlignment="1" applyProtection="1">
      <alignment horizontal="center" vertical="center"/>
      <protection locked="0"/>
    </xf>
    <xf numFmtId="0" fontId="38" fillId="23" borderId="35" xfId="5" applyFont="1" applyFill="1" applyBorder="1" applyAlignment="1" applyProtection="1">
      <alignment horizontal="center" vertical="center"/>
      <protection locked="0"/>
    </xf>
    <xf numFmtId="0" fontId="38" fillId="23" borderId="38" xfId="5" applyFont="1" applyFill="1" applyBorder="1" applyAlignment="1" applyProtection="1">
      <alignment horizontal="center" vertical="center"/>
      <protection locked="0"/>
    </xf>
    <xf numFmtId="0" fontId="42" fillId="26" borderId="3" xfId="2" applyFont="1" applyFill="1" applyBorder="1" applyAlignment="1">
      <alignment horizontal="center" vertical="center"/>
    </xf>
    <xf numFmtId="9" fontId="2" fillId="20" borderId="3" xfId="2" applyNumberFormat="1" applyFont="1" applyFill="1" applyBorder="1" applyAlignment="1">
      <alignment horizontal="right" vertical="center"/>
    </xf>
    <xf numFmtId="9" fontId="0" fillId="11" borderId="4" xfId="9" applyFont="1" applyFill="1" applyBorder="1" applyAlignment="1">
      <alignment horizontal="center" vertical="center"/>
    </xf>
    <xf numFmtId="9" fontId="0" fillId="11" borderId="41" xfId="0" applyNumberFormat="1" applyFill="1" applyBorder="1" applyAlignment="1">
      <alignment horizontal="center" vertical="center"/>
    </xf>
    <xf numFmtId="0" fontId="0" fillId="11" borderId="41" xfId="0" applyFill="1" applyBorder="1" applyAlignment="1">
      <alignment horizontal="center" vertical="center"/>
    </xf>
    <xf numFmtId="9" fontId="0" fillId="11" borderId="0" xfId="0" applyNumberFormat="1" applyFill="1" applyBorder="1" applyAlignment="1">
      <alignment horizontal="center" vertical="center"/>
    </xf>
    <xf numFmtId="9" fontId="0" fillId="11" borderId="47" xfId="0" applyNumberFormat="1" applyFill="1" applyBorder="1" applyAlignment="1">
      <alignment horizontal="center" vertical="center"/>
    </xf>
    <xf numFmtId="0" fontId="0" fillId="11" borderId="47" xfId="0" applyFill="1" applyBorder="1" applyAlignment="1">
      <alignment horizontal="center" vertical="center"/>
    </xf>
    <xf numFmtId="0" fontId="0" fillId="11" borderId="47" xfId="0" applyFill="1" applyBorder="1"/>
    <xf numFmtId="0" fontId="22" fillId="35" borderId="22" xfId="2" applyFont="1" applyFill="1" applyBorder="1" applyAlignment="1">
      <alignment horizontal="left" vertical="center" wrapText="1"/>
    </xf>
    <xf numFmtId="0" fontId="0" fillId="35" borderId="22" xfId="0" applyFill="1" applyBorder="1" applyAlignment="1">
      <alignment horizontal="left" vertical="center" wrapText="1"/>
    </xf>
    <xf numFmtId="2" fontId="20" fillId="8" borderId="4" xfId="0" applyNumberFormat="1" applyFont="1" applyFill="1" applyBorder="1" applyAlignment="1">
      <alignment horizontal="center" vertical="center"/>
    </xf>
    <xf numFmtId="0" fontId="0" fillId="31" borderId="0" xfId="0" applyFill="1"/>
    <xf numFmtId="164" fontId="51" fillId="31" borderId="43" xfId="0" applyNumberFormat="1" applyFont="1" applyFill="1" applyBorder="1" applyAlignment="1">
      <alignment horizontal="center" vertical="center"/>
    </xf>
    <xf numFmtId="164" fontId="0" fillId="16" borderId="0" xfId="0" applyNumberFormat="1" applyFill="1" applyBorder="1"/>
    <xf numFmtId="164" fontId="51" fillId="31" borderId="50" xfId="0" applyNumberFormat="1" applyFont="1" applyFill="1" applyBorder="1" applyAlignment="1">
      <alignment horizontal="center" vertical="center"/>
    </xf>
    <xf numFmtId="0" fontId="24" fillId="8" borderId="4" xfId="0" applyFont="1" applyFill="1" applyBorder="1" applyAlignment="1">
      <alignment horizontal="center" vertical="center"/>
    </xf>
    <xf numFmtId="0" fontId="24" fillId="8" borderId="23" xfId="0" applyFont="1" applyFill="1" applyBorder="1" applyAlignment="1">
      <alignment horizontal="right" vertical="center"/>
    </xf>
    <xf numFmtId="0" fontId="24" fillId="8" borderId="48" xfId="0" applyFont="1" applyFill="1" applyBorder="1" applyAlignment="1">
      <alignment horizontal="right" vertical="center"/>
    </xf>
    <xf numFmtId="0" fontId="24" fillId="8" borderId="43" xfId="0" applyFont="1" applyFill="1" applyBorder="1" applyAlignment="1">
      <alignment horizontal="right" vertical="center"/>
    </xf>
    <xf numFmtId="0" fontId="24" fillId="8" borderId="50" xfId="0" applyFont="1" applyFill="1" applyBorder="1" applyAlignment="1">
      <alignment horizontal="right" vertical="center"/>
    </xf>
    <xf numFmtId="0" fontId="24" fillId="8" borderId="47" xfId="0" applyFont="1" applyFill="1" applyBorder="1" applyAlignment="1">
      <alignment horizontal="right" vertical="center" wrapText="1"/>
    </xf>
    <xf numFmtId="0" fontId="24" fillId="8" borderId="44" xfId="0" applyFont="1" applyFill="1" applyBorder="1" applyAlignment="1">
      <alignment horizontal="right" vertical="center"/>
    </xf>
    <xf numFmtId="9" fontId="1" fillId="17" borderId="4" xfId="9" applyFont="1" applyFill="1" applyBorder="1" applyAlignment="1">
      <alignment horizontal="center" vertical="center"/>
    </xf>
    <xf numFmtId="0" fontId="1" fillId="16" borderId="0" xfId="0" applyFont="1" applyFill="1" applyBorder="1" applyAlignment="1">
      <alignment horizontal="center" vertical="center"/>
    </xf>
    <xf numFmtId="9" fontId="46" fillId="28" borderId="21" xfId="0" applyNumberFormat="1" applyFont="1" applyFill="1" applyBorder="1" applyAlignment="1">
      <alignment vertical="center"/>
    </xf>
    <xf numFmtId="9" fontId="2" fillId="28" borderId="21" xfId="2" applyNumberFormat="1" applyFont="1" applyFill="1" applyBorder="1" applyAlignment="1">
      <alignment vertical="center"/>
    </xf>
    <xf numFmtId="9" fontId="2" fillId="27" borderId="21" xfId="2" applyNumberFormat="1" applyFont="1" applyFill="1" applyBorder="1" applyAlignment="1">
      <alignment vertical="center"/>
    </xf>
    <xf numFmtId="9" fontId="8" fillId="16" borderId="3" xfId="2" applyNumberFormat="1" applyFont="1" applyFill="1" applyBorder="1" applyAlignment="1">
      <alignment horizontal="right"/>
    </xf>
    <xf numFmtId="0" fontId="2" fillId="16" borderId="49" xfId="2" applyFont="1" applyFill="1" applyBorder="1" applyAlignment="1">
      <alignment vertical="center"/>
    </xf>
    <xf numFmtId="0" fontId="0" fillId="16" borderId="49" xfId="0" applyFill="1" applyBorder="1"/>
    <xf numFmtId="0" fontId="0" fillId="16" borderId="0" xfId="0" applyFill="1" applyBorder="1" applyAlignment="1">
      <alignment horizontal="center"/>
    </xf>
    <xf numFmtId="0" fontId="0" fillId="16" borderId="42" xfId="0" applyFill="1" applyBorder="1"/>
    <xf numFmtId="0" fontId="2" fillId="16" borderId="49" xfId="2" applyFont="1" applyFill="1" applyBorder="1"/>
    <xf numFmtId="0" fontId="2" fillId="16" borderId="0" xfId="2" applyFont="1" applyFill="1" applyBorder="1"/>
    <xf numFmtId="10" fontId="0" fillId="16" borderId="0" xfId="0" applyNumberFormat="1" applyFill="1" applyBorder="1" applyAlignment="1">
      <alignment horizontal="center" vertical="top"/>
    </xf>
    <xf numFmtId="0" fontId="34" fillId="27" borderId="0" xfId="0" applyFont="1" applyFill="1" applyBorder="1" applyAlignment="1">
      <alignment horizontal="center" vertical="center"/>
    </xf>
    <xf numFmtId="164" fontId="34" fillId="16" borderId="42" xfId="0" applyNumberFormat="1" applyFont="1" applyFill="1" applyBorder="1" applyAlignment="1">
      <alignment horizontal="center" vertical="center"/>
    </xf>
    <xf numFmtId="0" fontId="0" fillId="16" borderId="42" xfId="0" applyFill="1" applyBorder="1" applyAlignment="1">
      <alignment horizontal="center" vertical="center"/>
    </xf>
    <xf numFmtId="9" fontId="2" fillId="16" borderId="49" xfId="2" applyNumberFormat="1" applyFont="1" applyFill="1" applyBorder="1" applyAlignment="1">
      <alignment vertical="center"/>
    </xf>
    <xf numFmtId="0" fontId="28" fillId="16" borderId="0" xfId="0" applyFont="1" applyFill="1" applyBorder="1" applyAlignment="1">
      <alignment horizontal="center" vertical="center"/>
    </xf>
    <xf numFmtId="0" fontId="1" fillId="16" borderId="0" xfId="0" applyFont="1" applyFill="1" applyBorder="1" applyAlignment="1">
      <alignment vertical="center"/>
    </xf>
    <xf numFmtId="164" fontId="28" fillId="19" borderId="42" xfId="0" applyNumberFormat="1" applyFont="1" applyFill="1" applyBorder="1" applyAlignment="1">
      <alignment horizontal="center" vertical="center"/>
    </xf>
    <xf numFmtId="10" fontId="0" fillId="16" borderId="0" xfId="0" applyNumberFormat="1" applyFill="1" applyBorder="1"/>
    <xf numFmtId="9" fontId="2" fillId="11" borderId="21" xfId="2" applyNumberFormat="1" applyFont="1" applyFill="1" applyBorder="1" applyAlignment="1">
      <alignment vertical="center"/>
    </xf>
    <xf numFmtId="0" fontId="0" fillId="8" borderId="16" xfId="0" applyFill="1" applyBorder="1" applyAlignment="1" applyProtection="1">
      <protection locked="0"/>
    </xf>
    <xf numFmtId="0" fontId="0" fillId="8" borderId="12" xfId="0" applyFill="1" applyBorder="1" applyAlignment="1" applyProtection="1">
      <protection locked="0"/>
    </xf>
    <xf numFmtId="0" fontId="0" fillId="8" borderId="13" xfId="0" applyFill="1" applyBorder="1" applyAlignment="1" applyProtection="1">
      <protection locked="0"/>
    </xf>
    <xf numFmtId="0" fontId="11" fillId="8" borderId="17" xfId="2" applyFont="1" applyFill="1" applyBorder="1" applyAlignment="1" applyProtection="1">
      <alignment horizontal="center" vertical="center" wrapText="1"/>
      <protection locked="0"/>
    </xf>
    <xf numFmtId="0" fontId="11" fillId="8" borderId="55" xfId="2" applyFont="1" applyFill="1" applyBorder="1" applyAlignment="1" applyProtection="1">
      <alignment horizontal="center" vertical="center" wrapText="1"/>
      <protection locked="0"/>
    </xf>
    <xf numFmtId="0" fontId="0" fillId="8" borderId="54" xfId="0" applyFill="1" applyBorder="1" applyAlignment="1" applyProtection="1">
      <protection locked="0"/>
    </xf>
    <xf numFmtId="0" fontId="0" fillId="8" borderId="0" xfId="0" applyFill="1" applyBorder="1" applyAlignment="1" applyProtection="1">
      <protection locked="0"/>
    </xf>
    <xf numFmtId="0" fontId="0" fillId="8" borderId="55" xfId="0" applyFill="1" applyBorder="1" applyAlignment="1" applyProtection="1">
      <protection locked="0"/>
    </xf>
    <xf numFmtId="0" fontId="10" fillId="8" borderId="18" xfId="2" applyFont="1" applyFill="1" applyBorder="1" applyAlignment="1" applyProtection="1">
      <alignment horizontal="right" vertical="center" wrapText="1"/>
      <protection locked="0"/>
    </xf>
    <xf numFmtId="0" fontId="0" fillId="8" borderId="14" xfId="0" applyFill="1" applyBorder="1" applyAlignment="1" applyProtection="1">
      <protection locked="0"/>
    </xf>
    <xf numFmtId="0" fontId="0" fillId="8" borderId="10" xfId="0" applyFill="1" applyBorder="1" applyAlignment="1" applyProtection="1">
      <protection locked="0"/>
    </xf>
    <xf numFmtId="0" fontId="0" fillId="8" borderId="15" xfId="0" applyFill="1" applyBorder="1" applyAlignment="1" applyProtection="1">
      <protection locked="0"/>
    </xf>
    <xf numFmtId="0" fontId="53" fillId="20" borderId="0" xfId="0" applyFont="1" applyFill="1"/>
    <xf numFmtId="0" fontId="3" fillId="20" borderId="0" xfId="2" applyFont="1" applyFill="1" applyBorder="1" applyAlignment="1">
      <alignment horizontal="center" vertical="center"/>
    </xf>
    <xf numFmtId="0" fontId="2" fillId="11" borderId="0" xfId="2" applyFont="1" applyFill="1" applyBorder="1" applyAlignment="1"/>
    <xf numFmtId="0" fontId="15" fillId="24" borderId="33" xfId="2" applyFont="1" applyFill="1" applyBorder="1" applyAlignment="1">
      <alignment horizontal="left" vertical="center" wrapText="1"/>
    </xf>
    <xf numFmtId="0" fontId="34" fillId="23" borderId="30" xfId="2" applyFont="1" applyFill="1" applyBorder="1" applyAlignment="1" applyProtection="1">
      <alignment horizontal="center" vertical="center"/>
      <protection locked="0"/>
    </xf>
    <xf numFmtId="0" fontId="34" fillId="23" borderId="28" xfId="2" applyFont="1" applyFill="1" applyBorder="1" applyAlignment="1" applyProtection="1">
      <alignment horizontal="center" vertical="center"/>
      <protection locked="0"/>
    </xf>
    <xf numFmtId="0" fontId="34" fillId="24" borderId="36" xfId="2" applyFont="1" applyFill="1" applyBorder="1" applyAlignment="1" applyProtection="1">
      <alignment horizontal="center" vertical="center"/>
      <protection locked="0"/>
    </xf>
    <xf numFmtId="0" fontId="34" fillId="24" borderId="35" xfId="2" applyFont="1" applyFill="1" applyBorder="1" applyAlignment="1" applyProtection="1">
      <alignment horizontal="center" vertical="center"/>
      <protection locked="0"/>
    </xf>
    <xf numFmtId="0" fontId="34" fillId="24" borderId="38" xfId="2" applyFont="1" applyFill="1" applyBorder="1" applyAlignment="1" applyProtection="1">
      <alignment horizontal="center" vertical="center"/>
      <protection locked="0"/>
    </xf>
    <xf numFmtId="0" fontId="34" fillId="24" borderId="32" xfId="2" applyFont="1" applyFill="1" applyBorder="1" applyAlignment="1" applyProtection="1">
      <alignment horizontal="center" vertical="center"/>
      <protection locked="0"/>
    </xf>
    <xf numFmtId="0" fontId="34" fillId="24" borderId="33" xfId="2" applyFont="1" applyFill="1" applyBorder="1" applyAlignment="1" applyProtection="1">
      <alignment horizontal="center" vertical="center"/>
      <protection locked="0"/>
    </xf>
    <xf numFmtId="0" fontId="34" fillId="24" borderId="34" xfId="2" applyFont="1" applyFill="1" applyBorder="1" applyAlignment="1" applyProtection="1">
      <alignment horizontal="center" vertical="center"/>
      <protection locked="0"/>
    </xf>
    <xf numFmtId="0" fontId="34" fillId="25" borderId="4" xfId="2" applyFont="1" applyFill="1" applyBorder="1" applyAlignment="1" applyProtection="1">
      <alignment horizontal="center" vertical="center"/>
      <protection locked="0"/>
    </xf>
    <xf numFmtId="0" fontId="34" fillId="25" borderId="21" xfId="2" applyFont="1" applyFill="1" applyBorder="1" applyAlignment="1" applyProtection="1">
      <alignment horizontal="center" vertical="center"/>
      <protection locked="0"/>
    </xf>
    <xf numFmtId="0" fontId="34" fillId="25" borderId="41" xfId="2" applyFont="1" applyFill="1" applyBorder="1" applyAlignment="1" applyProtection="1">
      <alignment horizontal="center" vertical="center"/>
      <protection locked="0"/>
    </xf>
    <xf numFmtId="0" fontId="34" fillId="25" borderId="50" xfId="2" applyFont="1" applyFill="1" applyBorder="1" applyAlignment="1" applyProtection="1">
      <alignment horizontal="center" vertical="center"/>
      <protection locked="0"/>
    </xf>
    <xf numFmtId="0" fontId="34" fillId="24" borderId="58" xfId="2" applyFont="1" applyFill="1" applyBorder="1" applyAlignment="1" applyProtection="1">
      <alignment horizontal="center" vertical="center"/>
      <protection locked="0"/>
    </xf>
    <xf numFmtId="0" fontId="34" fillId="24" borderId="30" xfId="2" applyFont="1" applyFill="1" applyBorder="1" applyAlignment="1" applyProtection="1">
      <alignment horizontal="center" vertical="center"/>
      <protection locked="0"/>
    </xf>
    <xf numFmtId="0" fontId="34" fillId="24" borderId="29" xfId="2" applyFont="1" applyFill="1" applyBorder="1" applyAlignment="1" applyProtection="1">
      <alignment horizontal="center" vertical="center"/>
      <protection locked="0"/>
    </xf>
    <xf numFmtId="164" fontId="60" fillId="8" borderId="4" xfId="0" applyNumberFormat="1" applyFont="1" applyFill="1" applyBorder="1" applyAlignment="1">
      <alignment horizontal="right" vertical="center"/>
    </xf>
    <xf numFmtId="0" fontId="34" fillId="8" borderId="4" xfId="2" applyFont="1" applyFill="1" applyBorder="1" applyAlignment="1" applyProtection="1">
      <alignment horizontal="center" vertical="center" wrapText="1"/>
      <protection locked="0"/>
    </xf>
    <xf numFmtId="0" fontId="34" fillId="8" borderId="41" xfId="2" applyFont="1" applyFill="1" applyBorder="1" applyAlignment="1" applyProtection="1">
      <alignment horizontal="center" vertical="center" wrapText="1"/>
      <protection locked="0"/>
    </xf>
    <xf numFmtId="0" fontId="34" fillId="8" borderId="50" xfId="2" applyFont="1" applyFill="1" applyBorder="1" applyAlignment="1" applyProtection="1">
      <alignment horizontal="center" vertical="center" wrapText="1"/>
      <protection locked="0"/>
    </xf>
    <xf numFmtId="0" fontId="41" fillId="8" borderId="3" xfId="0" applyFont="1" applyFill="1" applyBorder="1" applyAlignment="1">
      <alignment horizontal="center" vertical="center"/>
    </xf>
    <xf numFmtId="0" fontId="41" fillId="8" borderId="45" xfId="0" applyFont="1" applyFill="1" applyBorder="1" applyAlignment="1">
      <alignment horizontal="center" vertical="center"/>
    </xf>
    <xf numFmtId="0" fontId="41" fillId="8" borderId="41" xfId="0" applyFont="1" applyFill="1" applyBorder="1" applyAlignment="1">
      <alignment horizontal="center" vertical="center"/>
    </xf>
    <xf numFmtId="0" fontId="11" fillId="12" borderId="11" xfId="2" applyFont="1" applyFill="1" applyBorder="1" applyAlignment="1" applyProtection="1">
      <alignment horizontal="center" vertical="center" wrapText="1"/>
      <protection locked="0"/>
    </xf>
    <xf numFmtId="0" fontId="11" fillId="12" borderId="7" xfId="2" applyFont="1" applyFill="1" applyBorder="1" applyAlignment="1" applyProtection="1">
      <alignment horizontal="center" vertical="center" wrapText="1"/>
      <protection locked="0"/>
    </xf>
    <xf numFmtId="0" fontId="1" fillId="16" borderId="0" xfId="0" applyFont="1" applyFill="1" applyAlignment="1">
      <alignment horizontal="center" vertical="center" wrapText="1"/>
    </xf>
    <xf numFmtId="0" fontId="1" fillId="16" borderId="0" xfId="0" applyFont="1" applyFill="1" applyAlignment="1">
      <alignment horizontal="center" vertical="center"/>
    </xf>
    <xf numFmtId="0" fontId="23" fillId="16" borderId="0" xfId="0" applyFont="1" applyFill="1" applyAlignment="1">
      <alignment horizontal="center" vertical="center" wrapText="1"/>
    </xf>
    <xf numFmtId="0" fontId="40" fillId="12" borderId="4" xfId="0" applyFont="1" applyFill="1" applyBorder="1" applyAlignment="1">
      <alignment horizontal="center" vertical="center"/>
    </xf>
    <xf numFmtId="0" fontId="23" fillId="16" borderId="4" xfId="0" applyFont="1" applyFill="1" applyBorder="1" applyAlignment="1">
      <alignment horizontal="center" vertical="center"/>
    </xf>
    <xf numFmtId="0" fontId="0" fillId="8" borderId="4" xfId="0" applyFont="1" applyFill="1" applyBorder="1" applyAlignment="1">
      <alignment horizontal="center" vertical="center" wrapText="1"/>
    </xf>
    <xf numFmtId="0" fontId="19" fillId="8" borderId="14" xfId="2" applyFont="1" applyFill="1" applyBorder="1" applyAlignment="1" applyProtection="1">
      <alignment vertical="top" wrapText="1"/>
      <protection locked="0"/>
    </xf>
    <xf numFmtId="0" fontId="19" fillId="8" borderId="10" xfId="2" applyFont="1" applyFill="1" applyBorder="1" applyAlignment="1" applyProtection="1">
      <alignment vertical="top" wrapText="1"/>
      <protection locked="0"/>
    </xf>
    <xf numFmtId="0" fontId="19" fillId="8" borderId="15" xfId="2" applyFont="1" applyFill="1" applyBorder="1" applyAlignment="1" applyProtection="1">
      <alignment vertical="top" wrapText="1"/>
      <protection locked="0"/>
    </xf>
    <xf numFmtId="0" fontId="12" fillId="17" borderId="52" xfId="2" applyFont="1" applyFill="1" applyBorder="1" applyAlignment="1">
      <alignment horizontal="center" vertical="center" wrapText="1"/>
    </xf>
    <xf numFmtId="0" fontId="12" fillId="17" borderId="53" xfId="2" applyFont="1" applyFill="1" applyBorder="1" applyAlignment="1">
      <alignment horizontal="center" vertical="center" wrapText="1"/>
    </xf>
    <xf numFmtId="14" fontId="4" fillId="16" borderId="0" xfId="2" applyNumberFormat="1" applyFont="1" applyFill="1" applyBorder="1" applyAlignment="1">
      <alignment horizontal="center" vertical="center"/>
    </xf>
    <xf numFmtId="0" fontId="4" fillId="16" borderId="0" xfId="2" applyFont="1" applyFill="1" applyBorder="1" applyAlignment="1">
      <alignment horizontal="center" vertical="center"/>
    </xf>
    <xf numFmtId="0" fontId="3" fillId="16" borderId="24" xfId="2" applyFont="1" applyFill="1" applyBorder="1" applyAlignment="1">
      <alignment horizontal="center" vertical="center"/>
    </xf>
    <xf numFmtId="0" fontId="3" fillId="16" borderId="25" xfId="2" applyFont="1" applyFill="1" applyBorder="1" applyAlignment="1">
      <alignment horizontal="center" vertical="center"/>
    </xf>
    <xf numFmtId="0" fontId="3" fillId="16" borderId="26" xfId="2" applyFont="1" applyFill="1" applyBorder="1" applyAlignment="1">
      <alignment horizontal="center" vertical="center"/>
    </xf>
    <xf numFmtId="0" fontId="49" fillId="7" borderId="21" xfId="2" applyFont="1" applyFill="1" applyBorder="1" applyAlignment="1">
      <alignment horizontal="center" vertical="center" wrapText="1"/>
    </xf>
    <xf numFmtId="0" fontId="50" fillId="7" borderId="22" xfId="2" applyFont="1" applyFill="1" applyBorder="1" applyAlignment="1">
      <alignment horizontal="center" vertical="center" wrapText="1"/>
    </xf>
    <xf numFmtId="0" fontId="50" fillId="7" borderId="6" xfId="2" applyFont="1" applyFill="1" applyBorder="1" applyAlignment="1">
      <alignment horizontal="center" vertical="center" wrapText="1"/>
    </xf>
    <xf numFmtId="14" fontId="4" fillId="8" borderId="11" xfId="2" applyNumberFormat="1" applyFont="1" applyFill="1" applyBorder="1" applyAlignment="1">
      <alignment horizontal="center" vertical="center"/>
    </xf>
    <xf numFmtId="0" fontId="4" fillId="8" borderId="5" xfId="2" applyFont="1" applyFill="1" applyBorder="1" applyAlignment="1">
      <alignment horizontal="center" vertical="center"/>
    </xf>
    <xf numFmtId="0" fontId="4" fillId="8" borderId="7" xfId="2" applyFont="1" applyFill="1" applyBorder="1" applyAlignment="1">
      <alignment horizontal="center" vertical="center"/>
    </xf>
    <xf numFmtId="0" fontId="57" fillId="12" borderId="5" xfId="2" applyFont="1" applyFill="1" applyBorder="1" applyAlignment="1">
      <alignment horizontal="left" vertical="center"/>
    </xf>
    <xf numFmtId="0" fontId="57" fillId="12" borderId="7" xfId="2" applyFont="1" applyFill="1" applyBorder="1" applyAlignment="1">
      <alignment horizontal="left" vertical="center"/>
    </xf>
    <xf numFmtId="0" fontId="3" fillId="16" borderId="21" xfId="2" applyFont="1" applyFill="1" applyBorder="1" applyAlignment="1">
      <alignment horizontal="center" vertical="center"/>
    </xf>
    <xf numFmtId="0" fontId="3" fillId="16" borderId="22" xfId="2" applyFont="1" applyFill="1" applyBorder="1" applyAlignment="1">
      <alignment horizontal="center" vertical="center"/>
    </xf>
    <xf numFmtId="0" fontId="3" fillId="16" borderId="6" xfId="2" applyFont="1" applyFill="1" applyBorder="1" applyAlignment="1">
      <alignment horizontal="center" vertical="center"/>
    </xf>
    <xf numFmtId="0" fontId="57" fillId="12" borderId="56" xfId="0" applyFont="1" applyFill="1" applyBorder="1" applyAlignment="1">
      <alignment horizontal="right" vertical="center"/>
    </xf>
    <xf numFmtId="0" fontId="57" fillId="12" borderId="5" xfId="0" applyFont="1" applyFill="1" applyBorder="1" applyAlignment="1">
      <alignment horizontal="right" vertical="center"/>
    </xf>
    <xf numFmtId="164" fontId="54" fillId="7" borderId="5" xfId="2" applyNumberFormat="1" applyFont="1" applyFill="1" applyBorder="1" applyAlignment="1">
      <alignment horizontal="left" vertical="center"/>
    </xf>
    <xf numFmtId="164" fontId="54" fillId="7" borderId="7" xfId="2" applyNumberFormat="1" applyFont="1" applyFill="1" applyBorder="1" applyAlignment="1">
      <alignment horizontal="left" vertical="center"/>
    </xf>
    <xf numFmtId="0" fontId="2" fillId="16" borderId="0" xfId="2" applyFont="1" applyFill="1" applyBorder="1" applyAlignment="1">
      <alignment horizontal="left" vertical="center"/>
    </xf>
    <xf numFmtId="164" fontId="56" fillId="16" borderId="22" xfId="2" applyNumberFormat="1" applyFont="1" applyFill="1" applyBorder="1" applyAlignment="1">
      <alignment horizontal="left" vertical="center"/>
    </xf>
    <xf numFmtId="164" fontId="59" fillId="16" borderId="6" xfId="2" applyNumberFormat="1" applyFont="1" applyFill="1" applyBorder="1" applyAlignment="1">
      <alignment horizontal="left" vertical="center"/>
    </xf>
    <xf numFmtId="0" fontId="12" fillId="17" borderId="4" xfId="2" applyFont="1" applyFill="1" applyBorder="1" applyAlignment="1" applyProtection="1">
      <alignment horizontal="center" vertical="center" wrapText="1"/>
      <protection hidden="1"/>
    </xf>
    <xf numFmtId="0" fontId="10" fillId="16" borderId="4" xfId="2" applyFont="1" applyFill="1" applyBorder="1" applyAlignment="1" applyProtection="1">
      <alignment horizontal="right" vertical="center" wrapText="1"/>
      <protection hidden="1"/>
    </xf>
    <xf numFmtId="164" fontId="56" fillId="16" borderId="4" xfId="2" applyNumberFormat="1" applyFont="1" applyFill="1" applyBorder="1" applyAlignment="1" applyProtection="1">
      <alignment horizontal="right" vertical="center"/>
      <protection locked="0"/>
    </xf>
    <xf numFmtId="164" fontId="56" fillId="16" borderId="21" xfId="2" applyNumberFormat="1" applyFont="1" applyFill="1" applyBorder="1" applyAlignment="1" applyProtection="1">
      <alignment horizontal="right" vertical="center"/>
      <protection locked="0"/>
    </xf>
    <xf numFmtId="164" fontId="54" fillId="7" borderId="11" xfId="2" applyNumberFormat="1" applyFont="1" applyFill="1" applyBorder="1" applyAlignment="1" applyProtection="1">
      <alignment horizontal="right" vertical="center"/>
    </xf>
    <xf numFmtId="164" fontId="54" fillId="7" borderId="5" xfId="2" applyNumberFormat="1" applyFont="1" applyFill="1" applyBorder="1" applyAlignment="1" applyProtection="1">
      <alignment horizontal="right" vertical="center"/>
    </xf>
    <xf numFmtId="0" fontId="23" fillId="28" borderId="21" xfId="4" applyFont="1" applyFill="1" applyBorder="1" applyAlignment="1">
      <alignment horizontal="center" vertical="center" wrapText="1"/>
    </xf>
    <xf numFmtId="0" fontId="23" fillId="28" borderId="6" xfId="4" applyFont="1" applyFill="1" applyBorder="1" applyAlignment="1">
      <alignment horizontal="center" vertical="center" wrapText="1"/>
    </xf>
    <xf numFmtId="0" fontId="12" fillId="16" borderId="4" xfId="2" applyFont="1" applyFill="1" applyBorder="1" applyAlignment="1">
      <alignment horizontal="center" vertical="center"/>
    </xf>
    <xf numFmtId="10" fontId="58" fillId="8" borderId="0" xfId="2" applyNumberFormat="1" applyFont="1" applyFill="1" applyBorder="1" applyAlignment="1">
      <alignment horizontal="center" vertical="center"/>
    </xf>
    <xf numFmtId="0" fontId="58" fillId="8" borderId="0" xfId="2" applyFont="1" applyFill="1" applyBorder="1" applyAlignment="1">
      <alignment horizontal="center" vertical="center"/>
    </xf>
    <xf numFmtId="0" fontId="20" fillId="28" borderId="4" xfId="5" applyFont="1" applyFill="1" applyBorder="1" applyAlignment="1">
      <alignment horizontal="left" vertical="center"/>
    </xf>
    <xf numFmtId="0" fontId="20" fillId="28" borderId="21" xfId="5" applyFont="1" applyFill="1" applyBorder="1" applyAlignment="1">
      <alignment horizontal="left" vertical="center"/>
    </xf>
    <xf numFmtId="164" fontId="2" fillId="16" borderId="0" xfId="2" applyNumberFormat="1" applyFont="1" applyFill="1" applyBorder="1" applyAlignment="1">
      <alignment horizontal="right" vertical="center"/>
    </xf>
    <xf numFmtId="0" fontId="0" fillId="31" borderId="0" xfId="0" applyFill="1" applyBorder="1" applyAlignment="1" applyProtection="1">
      <alignment horizontal="center" vertical="center"/>
      <protection locked="0"/>
    </xf>
    <xf numFmtId="0" fontId="10" fillId="31" borderId="21" xfId="2" applyFont="1" applyFill="1" applyBorder="1" applyAlignment="1" applyProtection="1">
      <alignment horizontal="center" vertical="center" wrapText="1"/>
      <protection hidden="1"/>
    </xf>
    <xf numFmtId="0" fontId="10" fillId="31" borderId="6" xfId="2" applyFont="1" applyFill="1" applyBorder="1" applyAlignment="1" applyProtection="1">
      <alignment horizontal="center" vertical="center" wrapText="1"/>
      <protection hidden="1"/>
    </xf>
    <xf numFmtId="0" fontId="10" fillId="16" borderId="4" xfId="2" applyFont="1" applyFill="1" applyBorder="1" applyAlignment="1" applyProtection="1">
      <alignment horizontal="left" vertical="center"/>
      <protection hidden="1"/>
    </xf>
    <xf numFmtId="0" fontId="12" fillId="23" borderId="43" xfId="2" applyFont="1" applyFill="1" applyBorder="1" applyAlignment="1">
      <alignment horizontal="center" vertical="center"/>
    </xf>
    <xf numFmtId="0" fontId="12" fillId="23" borderId="50" xfId="2" applyFont="1" applyFill="1" applyBorder="1" applyAlignment="1">
      <alignment horizontal="center" vertical="center"/>
    </xf>
    <xf numFmtId="0" fontId="18" fillId="8" borderId="21" xfId="0" applyFont="1" applyFill="1" applyBorder="1" applyAlignment="1">
      <alignment horizontal="center"/>
    </xf>
    <xf numFmtId="0" fontId="18" fillId="8" borderId="22" xfId="0" applyFont="1" applyFill="1" applyBorder="1" applyAlignment="1">
      <alignment horizontal="center"/>
    </xf>
    <xf numFmtId="0" fontId="20" fillId="28" borderId="21" xfId="5" applyFont="1" applyFill="1" applyBorder="1" applyAlignment="1">
      <alignment horizontal="left" vertical="center" wrapText="1"/>
    </xf>
    <xf numFmtId="0" fontId="20" fillId="28" borderId="22" xfId="5" applyFont="1" applyFill="1" applyBorder="1" applyAlignment="1">
      <alignment horizontal="left" vertical="center" wrapText="1"/>
    </xf>
    <xf numFmtId="0" fontId="2" fillId="8" borderId="51" xfId="2" applyFont="1" applyFill="1" applyBorder="1" applyAlignment="1" applyProtection="1">
      <alignment horizontal="center" vertical="center" wrapText="1"/>
      <protection locked="0"/>
    </xf>
    <xf numFmtId="0" fontId="2" fillId="8" borderId="22" xfId="2" applyFont="1" applyFill="1" applyBorder="1" applyAlignment="1" applyProtection="1">
      <alignment horizontal="center" vertical="center" wrapText="1"/>
      <protection locked="0"/>
    </xf>
    <xf numFmtId="0" fontId="21" fillId="7" borderId="0" xfId="2" applyFont="1" applyFill="1" applyBorder="1" applyAlignment="1">
      <alignment horizontal="center" vertical="center" wrapText="1"/>
    </xf>
    <xf numFmtId="0" fontId="12" fillId="23" borderId="4" xfId="2" applyFont="1" applyFill="1" applyBorder="1" applyAlignment="1">
      <alignment horizontal="center" vertical="center"/>
    </xf>
    <xf numFmtId="0" fontId="22" fillId="35" borderId="4" xfId="2" applyFont="1" applyFill="1" applyBorder="1" applyAlignment="1">
      <alignment horizontal="left" vertical="center" wrapText="1"/>
    </xf>
    <xf numFmtId="0" fontId="22" fillId="35" borderId="21" xfId="2" applyFont="1" applyFill="1" applyBorder="1" applyAlignment="1">
      <alignment horizontal="left" vertical="center" wrapText="1"/>
    </xf>
    <xf numFmtId="0" fontId="22" fillId="35" borderId="22" xfId="2" applyFont="1" applyFill="1" applyBorder="1" applyAlignment="1">
      <alignment horizontal="left" vertical="center" wrapText="1"/>
    </xf>
    <xf numFmtId="0" fontId="12" fillId="12" borderId="4" xfId="2" applyFont="1" applyFill="1" applyBorder="1" applyAlignment="1" applyProtection="1">
      <alignment horizontal="center" vertical="center" wrapText="1"/>
      <protection hidden="1"/>
    </xf>
    <xf numFmtId="0" fontId="10" fillId="11" borderId="4" xfId="2" applyFont="1" applyFill="1" applyBorder="1" applyAlignment="1" applyProtection="1">
      <alignment horizontal="right" vertical="center" wrapText="1"/>
      <protection hidden="1"/>
    </xf>
    <xf numFmtId="0" fontId="12" fillId="23" borderId="48" xfId="2" applyFont="1" applyFill="1" applyBorder="1" applyAlignment="1">
      <alignment horizontal="center" vertical="center"/>
    </xf>
    <xf numFmtId="0" fontId="12" fillId="23" borderId="47" xfId="2" applyFont="1" applyFill="1" applyBorder="1" applyAlignment="1">
      <alignment horizontal="center" vertical="center"/>
    </xf>
    <xf numFmtId="0" fontId="0" fillId="35" borderId="22" xfId="0" applyFill="1" applyBorder="1" applyAlignment="1">
      <alignment horizontal="left" vertical="center" wrapText="1"/>
    </xf>
    <xf numFmtId="0" fontId="3" fillId="20" borderId="4" xfId="2" applyFont="1" applyFill="1" applyBorder="1" applyAlignment="1">
      <alignment horizontal="center" vertical="center"/>
    </xf>
    <xf numFmtId="0" fontId="3" fillId="20" borderId="21" xfId="2" applyFont="1" applyFill="1" applyBorder="1" applyAlignment="1">
      <alignment horizontal="center" vertical="center"/>
    </xf>
    <xf numFmtId="0" fontId="19" fillId="0" borderId="14" xfId="2" applyFont="1" applyFill="1" applyBorder="1" applyAlignment="1" applyProtection="1">
      <alignment vertical="top" wrapText="1"/>
      <protection locked="0"/>
    </xf>
    <xf numFmtId="0" fontId="19" fillId="0" borderId="10" xfId="2" applyFont="1" applyFill="1" applyBorder="1" applyAlignment="1" applyProtection="1">
      <alignment vertical="top" wrapText="1"/>
      <protection locked="0"/>
    </xf>
    <xf numFmtId="0" fontId="19" fillId="0" borderId="15" xfId="2" applyFont="1" applyFill="1" applyBorder="1" applyAlignment="1" applyProtection="1">
      <alignment vertical="top" wrapText="1"/>
      <protection locked="0"/>
    </xf>
    <xf numFmtId="0" fontId="12" fillId="17" borderId="17" xfId="2" applyFont="1" applyFill="1" applyBorder="1" applyAlignment="1">
      <alignment horizontal="center" vertical="center" wrapText="1"/>
    </xf>
    <xf numFmtId="0" fontId="3" fillId="17" borderId="8" xfId="2" applyFont="1" applyFill="1" applyBorder="1" applyAlignment="1">
      <alignment horizontal="center" vertical="center" wrapText="1"/>
    </xf>
    <xf numFmtId="0" fontId="3" fillId="11" borderId="24" xfId="2" applyFont="1" applyFill="1" applyBorder="1" applyAlignment="1">
      <alignment horizontal="center" vertical="center"/>
    </xf>
    <xf numFmtId="0" fontId="3" fillId="11" borderId="25" xfId="2" applyFont="1" applyFill="1" applyBorder="1" applyAlignment="1">
      <alignment horizontal="center" vertical="center"/>
    </xf>
    <xf numFmtId="0" fontId="3" fillId="11" borderId="26" xfId="2" applyFont="1" applyFill="1" applyBorder="1" applyAlignment="1">
      <alignment horizontal="center" vertical="center"/>
    </xf>
    <xf numFmtId="0" fontId="23" fillId="35" borderId="21" xfId="4" applyFont="1" applyFill="1" applyBorder="1" applyAlignment="1">
      <alignment horizontal="center" vertical="center" wrapText="1"/>
    </xf>
    <xf numFmtId="0" fontId="23" fillId="35" borderId="6" xfId="4" applyFont="1" applyFill="1" applyBorder="1" applyAlignment="1">
      <alignment horizontal="center" vertical="center" wrapText="1"/>
    </xf>
    <xf numFmtId="0" fontId="12" fillId="11" borderId="4" xfId="2" applyFont="1" applyFill="1" applyBorder="1" applyAlignment="1">
      <alignment horizontal="center" vertical="center"/>
    </xf>
    <xf numFmtId="0" fontId="20" fillId="35" borderId="21" xfId="5" applyFont="1" applyFill="1" applyBorder="1" applyAlignment="1">
      <alignment horizontal="left" vertical="center"/>
    </xf>
    <xf numFmtId="0" fontId="20" fillId="35" borderId="22" xfId="5" applyFont="1" applyFill="1" applyBorder="1" applyAlignment="1">
      <alignment horizontal="left" vertical="center"/>
    </xf>
    <xf numFmtId="10" fontId="58" fillId="8" borderId="4" xfId="9" applyNumberFormat="1" applyFont="1" applyFill="1" applyBorder="1" applyAlignment="1">
      <alignment horizontal="center" vertical="center"/>
    </xf>
    <xf numFmtId="0" fontId="22" fillId="35" borderId="57" xfId="5" applyFont="1" applyFill="1" applyBorder="1" applyAlignment="1">
      <alignment horizontal="left" vertical="center"/>
    </xf>
    <xf numFmtId="0" fontId="22" fillId="35" borderId="48" xfId="5" applyFont="1" applyFill="1" applyBorder="1" applyAlignment="1">
      <alignment horizontal="left" vertical="center"/>
    </xf>
    <xf numFmtId="0" fontId="22" fillId="35" borderId="4" xfId="2" applyFont="1" applyFill="1" applyBorder="1" applyAlignment="1">
      <alignment horizontal="left" vertical="center"/>
    </xf>
    <xf numFmtId="0" fontId="22" fillId="35" borderId="21" xfId="2" applyFont="1" applyFill="1" applyBorder="1" applyAlignment="1">
      <alignment horizontal="left" vertical="center"/>
    </xf>
    <xf numFmtId="0" fontId="20" fillId="35" borderId="40" xfId="5" applyFont="1" applyFill="1" applyBorder="1" applyAlignment="1">
      <alignment horizontal="left" vertical="center" wrapText="1"/>
    </xf>
    <xf numFmtId="0" fontId="20" fillId="35" borderId="0" xfId="5" applyFont="1" applyFill="1" applyBorder="1" applyAlignment="1">
      <alignment horizontal="left" vertical="center" wrapText="1"/>
    </xf>
    <xf numFmtId="0" fontId="56" fillId="11" borderId="5" xfId="2" applyFont="1" applyFill="1" applyBorder="1" applyAlignment="1">
      <alignment horizontal="left" vertical="center"/>
    </xf>
    <xf numFmtId="0" fontId="56" fillId="11" borderId="7" xfId="2" applyFont="1" applyFill="1" applyBorder="1" applyAlignment="1">
      <alignment horizontal="left" vertical="center"/>
    </xf>
    <xf numFmtId="14" fontId="4" fillId="11" borderId="11" xfId="2" applyNumberFormat="1" applyFont="1" applyFill="1" applyBorder="1" applyAlignment="1">
      <alignment horizontal="center" vertical="center"/>
    </xf>
    <xf numFmtId="0" fontId="4" fillId="11" borderId="5" xfId="2" applyFont="1" applyFill="1" applyBorder="1" applyAlignment="1">
      <alignment horizontal="center" vertical="center"/>
    </xf>
    <xf numFmtId="0" fontId="4" fillId="11" borderId="7" xfId="2" applyFont="1" applyFill="1" applyBorder="1" applyAlignment="1">
      <alignment horizontal="center" vertical="center"/>
    </xf>
    <xf numFmtId="0" fontId="2" fillId="0" borderId="27" xfId="2" applyFont="1" applyFill="1" applyBorder="1" applyAlignment="1" applyProtection="1">
      <alignment horizontal="center" vertical="center" wrapText="1"/>
      <protection locked="0"/>
    </xf>
    <xf numFmtId="0" fontId="2" fillId="0" borderId="3" xfId="2" applyFont="1" applyFill="1" applyBorder="1" applyAlignment="1" applyProtection="1">
      <alignment horizontal="center" vertical="center" wrapText="1"/>
      <protection locked="0"/>
    </xf>
    <xf numFmtId="14" fontId="4" fillId="11" borderId="0" xfId="2" applyNumberFormat="1" applyFont="1" applyFill="1" applyBorder="1" applyAlignment="1">
      <alignment horizontal="center" vertical="center"/>
    </xf>
    <xf numFmtId="0" fontId="4" fillId="11" borderId="0" xfId="2" applyFont="1" applyFill="1" applyBorder="1" applyAlignment="1">
      <alignment horizontal="center" vertical="center"/>
    </xf>
    <xf numFmtId="0" fontId="18" fillId="0" borderId="21" xfId="0" applyFont="1" applyFill="1" applyBorder="1" applyAlignment="1">
      <alignment horizontal="center"/>
    </xf>
    <xf numFmtId="0" fontId="18" fillId="0" borderId="6" xfId="0" applyFont="1" applyFill="1" applyBorder="1" applyAlignment="1">
      <alignment horizontal="center"/>
    </xf>
    <xf numFmtId="0" fontId="2" fillId="0" borderId="18" xfId="2" applyFont="1" applyFill="1" applyBorder="1" applyAlignment="1" applyProtection="1">
      <alignment horizontal="center" vertical="center" wrapText="1"/>
      <protection locked="0"/>
    </xf>
    <xf numFmtId="0" fontId="2" fillId="0" borderId="4" xfId="2" applyFont="1" applyFill="1" applyBorder="1" applyAlignment="1" applyProtection="1">
      <alignment horizontal="center" vertical="center" wrapText="1"/>
      <protection locked="0"/>
    </xf>
    <xf numFmtId="0" fontId="21" fillId="7" borderId="21" xfId="2" applyFont="1" applyFill="1" applyBorder="1" applyAlignment="1">
      <alignment horizontal="center" vertical="center" wrapText="1"/>
    </xf>
    <xf numFmtId="0" fontId="21" fillId="7" borderId="22" xfId="2" applyFont="1" applyFill="1" applyBorder="1" applyAlignment="1">
      <alignment horizontal="center" vertical="center" wrapText="1"/>
    </xf>
    <xf numFmtId="0" fontId="21" fillId="7" borderId="6" xfId="2" applyFont="1" applyFill="1" applyBorder="1" applyAlignment="1">
      <alignment horizontal="center" vertical="center" wrapText="1"/>
    </xf>
    <xf numFmtId="0" fontId="6" fillId="7" borderId="48" xfId="2" applyFont="1" applyFill="1" applyBorder="1" applyAlignment="1">
      <alignment horizontal="center" vertical="center" wrapText="1"/>
    </xf>
    <xf numFmtId="0" fontId="6" fillId="7" borderId="23" xfId="2" applyFont="1" applyFill="1" applyBorder="1" applyAlignment="1">
      <alignment horizontal="center" vertical="center" wrapText="1"/>
    </xf>
    <xf numFmtId="0" fontId="55" fillId="7" borderId="5" xfId="2" applyFont="1" applyFill="1" applyBorder="1" applyAlignment="1">
      <alignment horizontal="left" vertical="center"/>
    </xf>
    <xf numFmtId="0" fontId="55" fillId="7" borderId="7" xfId="2" applyFont="1" applyFill="1" applyBorder="1" applyAlignment="1">
      <alignment horizontal="left" vertical="center"/>
    </xf>
    <xf numFmtId="164" fontId="54" fillId="7" borderId="11" xfId="2" applyNumberFormat="1" applyFont="1" applyFill="1" applyBorder="1" applyAlignment="1" applyProtection="1">
      <alignment horizontal="right" vertical="center"/>
      <protection locked="0"/>
    </xf>
    <xf numFmtId="164" fontId="54" fillId="7" borderId="5" xfId="2" applyNumberFormat="1" applyFont="1" applyFill="1" applyBorder="1" applyAlignment="1" applyProtection="1">
      <alignment horizontal="right" vertical="center"/>
      <protection locked="0"/>
    </xf>
    <xf numFmtId="0" fontId="57" fillId="12" borderId="11" xfId="0" applyFont="1" applyFill="1" applyBorder="1" applyAlignment="1">
      <alignment horizontal="right" vertical="center"/>
    </xf>
    <xf numFmtId="164" fontId="56" fillId="11" borderId="11" xfId="2" applyNumberFormat="1" applyFont="1" applyFill="1" applyBorder="1" applyAlignment="1" applyProtection="1">
      <alignment horizontal="right" vertical="center"/>
      <protection locked="0"/>
    </xf>
    <xf numFmtId="164" fontId="56" fillId="11" borderId="5" xfId="2" applyNumberFormat="1" applyFont="1" applyFill="1" applyBorder="1" applyAlignment="1" applyProtection="1">
      <alignment horizontal="right" vertical="center"/>
      <protection locked="0"/>
    </xf>
    <xf numFmtId="0" fontId="10" fillId="11" borderId="21" xfId="2" applyFont="1" applyFill="1" applyBorder="1" applyAlignment="1" applyProtection="1">
      <alignment horizontal="center" vertical="center"/>
      <protection hidden="1"/>
    </xf>
    <xf numFmtId="0" fontId="10" fillId="11" borderId="6" xfId="2" applyFont="1" applyFill="1" applyBorder="1" applyAlignment="1" applyProtection="1">
      <alignment horizontal="center" vertical="center"/>
      <protection hidden="1"/>
    </xf>
    <xf numFmtId="0" fontId="12" fillId="23" borderId="4" xfId="2" applyFont="1" applyFill="1" applyBorder="1" applyAlignment="1">
      <alignment vertical="center"/>
    </xf>
    <xf numFmtId="0" fontId="18" fillId="8" borderId="6" xfId="0" applyFont="1" applyFill="1" applyBorder="1" applyAlignment="1">
      <alignment horizontal="center"/>
    </xf>
    <xf numFmtId="0" fontId="3" fillId="20" borderId="22" xfId="2" applyFont="1" applyFill="1" applyBorder="1" applyAlignment="1">
      <alignment horizontal="center" vertical="center"/>
    </xf>
    <xf numFmtId="0" fontId="3" fillId="20" borderId="6" xfId="2" applyFont="1" applyFill="1" applyBorder="1" applyAlignment="1">
      <alignment horizontal="center" vertical="center"/>
    </xf>
    <xf numFmtId="0" fontId="2" fillId="8" borderId="27" xfId="2" applyFont="1" applyFill="1" applyBorder="1" applyAlignment="1" applyProtection="1">
      <alignment horizontal="center" vertical="center" wrapText="1"/>
      <protection locked="0"/>
    </xf>
    <xf numFmtId="0" fontId="2" fillId="8" borderId="3" xfId="2" applyFont="1" applyFill="1" applyBorder="1" applyAlignment="1" applyProtection="1">
      <alignment horizontal="center" vertical="center" wrapText="1"/>
      <protection locked="0"/>
    </xf>
    <xf numFmtId="0" fontId="2" fillId="8" borderId="18" xfId="2" applyFont="1" applyFill="1" applyBorder="1" applyAlignment="1" applyProtection="1">
      <alignment horizontal="center" vertical="center" wrapText="1"/>
      <protection locked="0"/>
    </xf>
    <xf numFmtId="0" fontId="2" fillId="8" borderId="4" xfId="2" applyFont="1" applyFill="1" applyBorder="1" applyAlignment="1" applyProtection="1">
      <alignment horizontal="center" vertical="center" wrapText="1"/>
      <protection locked="0"/>
    </xf>
    <xf numFmtId="0" fontId="20" fillId="29" borderId="40" xfId="5" applyFont="1" applyFill="1" applyBorder="1" applyAlignment="1">
      <alignment horizontal="left" vertical="center" wrapText="1"/>
    </xf>
    <xf numFmtId="0" fontId="20" fillId="29" borderId="0" xfId="5" applyFont="1" applyFill="1" applyBorder="1" applyAlignment="1">
      <alignment horizontal="left" vertical="center" wrapText="1"/>
    </xf>
    <xf numFmtId="0" fontId="3" fillId="7" borderId="22" xfId="2" applyFont="1" applyFill="1" applyBorder="1" applyAlignment="1">
      <alignment horizontal="center" vertical="center" wrapText="1"/>
    </xf>
    <xf numFmtId="0" fontId="3" fillId="7" borderId="6" xfId="2" applyFont="1" applyFill="1" applyBorder="1" applyAlignment="1">
      <alignment horizontal="center" vertical="center" wrapText="1"/>
    </xf>
    <xf numFmtId="0" fontId="57" fillId="17" borderId="11" xfId="0" applyFont="1" applyFill="1" applyBorder="1" applyAlignment="1">
      <alignment horizontal="right" vertical="center"/>
    </xf>
    <xf numFmtId="0" fontId="57" fillId="17" borderId="5" xfId="0" applyFont="1" applyFill="1" applyBorder="1" applyAlignment="1">
      <alignment horizontal="right" vertical="center"/>
    </xf>
    <xf numFmtId="0" fontId="6" fillId="7" borderId="0" xfId="2" applyFont="1" applyFill="1" applyBorder="1" applyAlignment="1">
      <alignment horizontal="center" vertical="center" wrapText="1"/>
    </xf>
    <xf numFmtId="0" fontId="6" fillId="7" borderId="42" xfId="2" applyFont="1" applyFill="1" applyBorder="1" applyAlignment="1">
      <alignment horizontal="center" vertical="center" wrapText="1"/>
    </xf>
    <xf numFmtId="0" fontId="57" fillId="17" borderId="5" xfId="2" applyFont="1" applyFill="1" applyBorder="1" applyAlignment="1">
      <alignment horizontal="left" vertical="center"/>
    </xf>
    <xf numFmtId="0" fontId="57" fillId="17" borderId="7" xfId="2" applyFont="1" applyFill="1" applyBorder="1" applyAlignment="1">
      <alignment horizontal="left" vertical="center"/>
    </xf>
    <xf numFmtId="9" fontId="58" fillId="8" borderId="4" xfId="2" applyNumberFormat="1" applyFont="1" applyFill="1" applyBorder="1" applyAlignment="1">
      <alignment horizontal="center" vertical="center"/>
    </xf>
    <xf numFmtId="0" fontId="54" fillId="7" borderId="5" xfId="2" applyFont="1" applyFill="1" applyBorder="1" applyAlignment="1">
      <alignment horizontal="left" vertical="center"/>
    </xf>
    <xf numFmtId="0" fontId="54" fillId="7" borderId="7" xfId="2" applyFont="1" applyFill="1" applyBorder="1" applyAlignment="1">
      <alignment horizontal="left" vertical="center"/>
    </xf>
    <xf numFmtId="0" fontId="20" fillId="29" borderId="40" xfId="5" applyFont="1" applyFill="1" applyBorder="1" applyAlignment="1">
      <alignment horizontal="left" vertical="center"/>
    </xf>
    <xf numFmtId="0" fontId="20" fillId="29" borderId="0" xfId="5" applyFont="1" applyFill="1" applyBorder="1" applyAlignment="1">
      <alignment horizontal="left" vertical="center"/>
    </xf>
    <xf numFmtId="0" fontId="20" fillId="29" borderId="4" xfId="5" applyFont="1" applyFill="1" applyBorder="1" applyAlignment="1">
      <alignment horizontal="left" vertical="center"/>
    </xf>
    <xf numFmtId="0" fontId="20" fillId="29" borderId="21" xfId="5" applyFont="1" applyFill="1" applyBorder="1" applyAlignment="1">
      <alignment horizontal="left" vertical="center"/>
    </xf>
    <xf numFmtId="0" fontId="23" fillId="29" borderId="21" xfId="4" applyFont="1" applyFill="1" applyBorder="1" applyAlignment="1">
      <alignment horizontal="center" vertical="center" wrapText="1"/>
    </xf>
    <xf numFmtId="0" fontId="23" fillId="29" borderId="6" xfId="4" applyFont="1" applyFill="1" applyBorder="1" applyAlignment="1">
      <alignment horizontal="center" vertical="center" wrapText="1"/>
    </xf>
    <xf numFmtId="0" fontId="20" fillId="29" borderId="22" xfId="5" applyFont="1" applyFill="1" applyBorder="1" applyAlignment="1">
      <alignment horizontal="left" vertical="center"/>
    </xf>
    <xf numFmtId="0" fontId="10" fillId="8" borderId="4" xfId="2" applyFont="1" applyFill="1" applyBorder="1" applyAlignment="1" applyProtection="1">
      <alignment horizontal="center" vertical="center" wrapText="1"/>
      <protection hidden="1"/>
    </xf>
    <xf numFmtId="0" fontId="10" fillId="20" borderId="21" xfId="2" applyFont="1" applyFill="1" applyBorder="1" applyAlignment="1" applyProtection="1">
      <alignment horizontal="center" vertical="center" wrapText="1"/>
      <protection hidden="1"/>
    </xf>
    <xf numFmtId="0" fontId="10" fillId="20" borderId="6" xfId="2" applyFont="1" applyFill="1" applyBorder="1" applyAlignment="1" applyProtection="1">
      <alignment horizontal="center" vertical="center" wrapText="1"/>
      <protection hidden="1"/>
    </xf>
    <xf numFmtId="0" fontId="12" fillId="8" borderId="3" xfId="2" applyFont="1" applyFill="1" applyBorder="1" applyAlignment="1">
      <alignment horizontal="center" vertical="center"/>
    </xf>
    <xf numFmtId="0" fontId="12" fillId="8" borderId="41" xfId="2" applyFont="1" applyFill="1" applyBorder="1" applyAlignment="1">
      <alignment horizontal="center" vertical="center"/>
    </xf>
    <xf numFmtId="0" fontId="12" fillId="8" borderId="43" xfId="2" applyFont="1" applyFill="1" applyBorder="1" applyAlignment="1">
      <alignment horizontal="center" vertical="center"/>
    </xf>
    <xf numFmtId="0" fontId="12" fillId="8" borderId="23" xfId="2" applyFont="1" applyFill="1" applyBorder="1" applyAlignment="1">
      <alignment horizontal="center" vertical="center"/>
    </xf>
    <xf numFmtId="0" fontId="0" fillId="0" borderId="50" xfId="0" applyBorder="1" applyAlignment="1">
      <alignment horizontal="center" vertical="center"/>
    </xf>
    <xf numFmtId="0" fontId="0" fillId="0" borderId="44" xfId="0" applyBorder="1" applyAlignment="1">
      <alignment horizontal="center" vertical="center"/>
    </xf>
  </cellXfs>
  <cellStyles count="10">
    <cellStyle name="40 % - Accent3 2" xfId="4"/>
    <cellStyle name="40 % - Accent6 2" xfId="5"/>
    <cellStyle name="60 % - Accent1 2" xfId="6"/>
    <cellStyle name="60 % - Accent2 2" xfId="7"/>
    <cellStyle name="60 % - Accent6 2" xfId="8"/>
    <cellStyle name="Normal" xfId="0" builtinId="0"/>
    <cellStyle name="Normal 2" xfId="2"/>
    <cellStyle name="Normal 3" xfId="1"/>
    <cellStyle name="Pourcentage" xfId="9" builtinId="5"/>
    <cellStyle name="Pourcentage 2" xfId="3"/>
  </cellStyles>
  <dxfs count="86">
    <dxf>
      <fill>
        <patternFill>
          <bgColor rgb="FFFFC7CE"/>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dxf>
    <dxf>
      <fill>
        <patternFill>
          <bgColor rgb="FFFF0066"/>
        </patternFill>
      </fill>
    </dxf>
    <dxf>
      <font>
        <color theme="0"/>
      </font>
      <fill>
        <patternFill>
          <bgColor rgb="FF3366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ill>
        <patternFill>
          <bgColor rgb="FFFFC7CE"/>
        </patternFill>
      </fill>
    </dxf>
    <dxf>
      <font>
        <b/>
        <i val="0"/>
        <color theme="0"/>
      </font>
      <numFmt numFmtId="0" formatCode="General"/>
      <fill>
        <patternFill>
          <bgColor rgb="FFFF0000"/>
        </patternFill>
      </fill>
    </dxf>
    <dxf>
      <font>
        <color rgb="FFFF0000"/>
      </font>
    </dxf>
    <dxf>
      <fill>
        <patternFill>
          <bgColor rgb="FFFFC7CE"/>
        </patternFill>
      </fill>
    </dxf>
    <dxf>
      <font>
        <color theme="0"/>
      </font>
      <fill>
        <patternFill>
          <bgColor rgb="FF3366FF"/>
        </patternFill>
      </fill>
    </dxf>
    <dxf>
      <font>
        <color theme="0"/>
      </font>
      <fill>
        <patternFill>
          <bgColor rgb="FF3366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dxf>
    <dxf>
      <fill>
        <patternFill>
          <bgColor rgb="FFFF0066"/>
        </patternFill>
      </fill>
    </dxf>
    <dxf>
      <font>
        <color theme="0"/>
      </font>
      <fill>
        <patternFill>
          <bgColor rgb="FF3366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ill>
        <patternFill>
          <bgColor rgb="FF00B050"/>
        </patternFill>
      </fill>
    </dxf>
    <dxf>
      <fill>
        <patternFill>
          <bgColor rgb="FFFFC7CE"/>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dxf>
    <dxf>
      <fill>
        <patternFill>
          <bgColor rgb="FFFF0066"/>
        </patternFill>
      </fill>
    </dxf>
    <dxf>
      <font>
        <color theme="0"/>
      </font>
      <fill>
        <patternFill>
          <bgColor rgb="FF3366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ill>
        <patternFill>
          <bgColor rgb="FF00B050"/>
        </patternFill>
      </fill>
    </dxf>
    <dxf>
      <fill>
        <patternFill>
          <bgColor rgb="FFFFC7CE"/>
        </patternFill>
      </fill>
    </dxf>
    <dxf>
      <fill>
        <patternFill>
          <bgColor rgb="FFFFC7CE"/>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dxf>
    <dxf>
      <fill>
        <patternFill>
          <bgColor rgb="FFFF0066"/>
        </patternFill>
      </fill>
    </dxf>
    <dxf>
      <font>
        <color theme="0"/>
      </font>
      <fill>
        <patternFill>
          <bgColor rgb="FF3366FF"/>
        </patternFill>
      </fill>
    </dxf>
    <dxf>
      <font>
        <color theme="0"/>
      </font>
      <fill>
        <patternFill>
          <bgColor rgb="FF00B050"/>
        </patternFill>
      </fill>
    </dxf>
    <dxf>
      <font>
        <color theme="0"/>
      </font>
      <fill>
        <patternFill>
          <bgColor rgb="FFFF0000"/>
        </patternFill>
      </fill>
    </dxf>
    <dxf>
      <font>
        <color rgb="FF002060"/>
      </font>
      <fill>
        <gradientFill degree="90">
          <stop position="0">
            <color rgb="FFCCFF33"/>
          </stop>
          <stop position="1">
            <color rgb="FFFFFF66"/>
          </stop>
        </gradientFill>
      </fill>
    </dxf>
    <dxf>
      <font>
        <color rgb="FF002060"/>
      </font>
      <fill>
        <gradientFill degree="90">
          <stop position="0">
            <color theme="4" tint="0.40000610370189521"/>
          </stop>
          <stop position="1">
            <color theme="5" tint="0.59999389629810485"/>
          </stop>
        </gradientFill>
      </fill>
    </dxf>
    <dxf>
      <fill>
        <gradientFill degree="90">
          <stop position="0">
            <color rgb="FFCCFF33"/>
          </stop>
          <stop position="1">
            <color theme="5" tint="0.59999389629810485"/>
          </stop>
        </gradientFill>
      </fill>
    </dxf>
    <dxf>
      <fill>
        <patternFill>
          <bgColor rgb="FFCCFF33"/>
        </patternFill>
      </fill>
    </dxf>
    <dxf>
      <fill>
        <patternFill>
          <bgColor theme="4" tint="0.39994506668294322"/>
        </patternFill>
      </fill>
    </dxf>
    <dxf>
      <fill>
        <patternFill>
          <bgColor theme="4" tint="0.39994506668294322"/>
        </patternFill>
      </fill>
    </dxf>
    <dxf>
      <font>
        <color rgb="FF002060"/>
      </font>
      <fill>
        <patternFill>
          <bgColor rgb="FFCCFF33"/>
        </patternFill>
      </fill>
    </dxf>
    <dxf>
      <fill>
        <patternFill>
          <bgColor theme="4" tint="0.39994506668294322"/>
        </patternFill>
      </fill>
    </dxf>
    <dxf>
      <font>
        <color rgb="FF002060"/>
      </font>
      <fill>
        <patternFill>
          <bgColor rgb="FFCCFF33"/>
        </patternFill>
      </fill>
    </dxf>
    <dxf>
      <fill>
        <patternFill>
          <bgColor theme="4" tint="0.39994506668294322"/>
        </patternFill>
      </fill>
    </dxf>
    <dxf>
      <font>
        <color rgb="FF002060"/>
      </font>
      <fill>
        <patternFill>
          <bgColor rgb="FFCCFF33"/>
        </patternFill>
      </fill>
    </dxf>
    <dxf>
      <fill>
        <patternFill>
          <bgColor theme="4" tint="0.39994506668294322"/>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CCFF66"/>
      <color rgb="FFCCCCFF"/>
      <color rgb="FFF2F5F7"/>
      <color rgb="FFDAEBFE"/>
      <color rgb="FFFFFF66"/>
      <color rgb="FFE8EEEE"/>
      <color rgb="FFCCFF99"/>
      <color rgb="FF6699FF"/>
      <color rgb="FF3366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tmp"/><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293914</xdr:colOff>
      <xdr:row>3</xdr:row>
      <xdr:rowOff>131083</xdr:rowOff>
    </xdr:from>
    <xdr:ext cx="10926536" cy="1492251"/>
    <xdr:sp macro="" textlink="">
      <xdr:nvSpPr>
        <xdr:cNvPr id="8" name="ZoneTexte 7"/>
        <xdr:cNvSpPr txBox="1"/>
      </xdr:nvSpPr>
      <xdr:spPr>
        <a:xfrm>
          <a:off x="770164" y="2702833"/>
          <a:ext cx="10926536" cy="1492251"/>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fr-FR"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a:p>
          <a:endParaRPr lang="fr-FR"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a:p>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   CAP</a:t>
          </a:r>
          <a:r>
            <a:rPr lang="fr-FR" sz="4000" b="1" cap="none" spc="0" baseline="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 Monteur en Installations Sanitaires </a:t>
          </a:r>
          <a:endPar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endParaRPr>
        </a:p>
      </xdr:txBody>
    </xdr:sp>
    <xdr:clientData/>
  </xdr:oneCellAnchor>
  <xdr:twoCellAnchor>
    <xdr:from>
      <xdr:col>2</xdr:col>
      <xdr:colOff>565150</xdr:colOff>
      <xdr:row>1</xdr:row>
      <xdr:rowOff>250825</xdr:rowOff>
    </xdr:from>
    <xdr:to>
      <xdr:col>9</xdr:col>
      <xdr:colOff>19050</xdr:colOff>
      <xdr:row>2</xdr:row>
      <xdr:rowOff>375450</xdr:rowOff>
    </xdr:to>
    <xdr:sp macro="" textlink="">
      <xdr:nvSpPr>
        <xdr:cNvPr id="9" name="ZoneTexte 8"/>
        <xdr:cNvSpPr txBox="1"/>
      </xdr:nvSpPr>
      <xdr:spPr>
        <a:xfrm>
          <a:off x="2603500" y="422275"/>
          <a:ext cx="9569450" cy="1724825"/>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MINISTERE DE L'EDUCATION NATIONALE                                                                                                                                                                 CONTROLE EN COURS DE FORMATION</a:t>
          </a:r>
        </a:p>
      </xdr:txBody>
    </xdr:sp>
    <xdr:clientData/>
  </xdr:twoCellAnchor>
  <xdr:twoCellAnchor>
    <xdr:from>
      <xdr:col>0</xdr:col>
      <xdr:colOff>174626</xdr:colOff>
      <xdr:row>1</xdr:row>
      <xdr:rowOff>236311</xdr:rowOff>
    </xdr:from>
    <xdr:to>
      <xdr:col>1</xdr:col>
      <xdr:colOff>1249135</xdr:colOff>
      <xdr:row>2</xdr:row>
      <xdr:rowOff>655864</xdr:rowOff>
    </xdr:to>
    <xdr:pic>
      <xdr:nvPicPr>
        <xdr:cNvPr id="10" name="Image 9" descr="blocmarq_MENJVA_MESR_20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6" y="407761"/>
          <a:ext cx="1550759" cy="2019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13606</xdr:colOff>
      <xdr:row>7</xdr:row>
      <xdr:rowOff>259634</xdr:rowOff>
    </xdr:from>
    <xdr:to>
      <xdr:col>8</xdr:col>
      <xdr:colOff>129517</xdr:colOff>
      <xdr:row>8</xdr:row>
      <xdr:rowOff>248134</xdr:rowOff>
    </xdr:to>
    <xdr:pic>
      <xdr:nvPicPr>
        <xdr:cNvPr id="3" name="Image 2"/>
        <xdr:cNvPicPr>
          <a:picLocks noChangeAspect="1"/>
        </xdr:cNvPicPr>
      </xdr:nvPicPr>
      <xdr:blipFill>
        <a:blip xmlns:r="http://schemas.openxmlformats.org/officeDocument/2006/relationships" r:embed="rId2"/>
        <a:stretch>
          <a:fillRect/>
        </a:stretch>
      </xdr:blipFill>
      <xdr:spPr>
        <a:xfrm rot="20081265">
          <a:off x="8109856" y="6654991"/>
          <a:ext cx="3517697" cy="451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247650</xdr:colOff>
      <xdr:row>0</xdr:row>
      <xdr:rowOff>146845</xdr:rowOff>
    </xdr:from>
    <xdr:to>
      <xdr:col>11</xdr:col>
      <xdr:colOff>804025</xdr:colOff>
      <xdr:row>1</xdr:row>
      <xdr:rowOff>1700220</xdr:rowOff>
    </xdr:to>
    <xdr:sp macro="" textlink="">
      <xdr:nvSpPr>
        <xdr:cNvPr id="4" name="ZoneTexte 3"/>
        <xdr:cNvSpPr txBox="1"/>
      </xdr:nvSpPr>
      <xdr:spPr>
        <a:xfrm>
          <a:off x="2660650" y="146845"/>
          <a:ext cx="10764000" cy="17280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MINISTERE DE L'EDUCATION NATIONALE                                                                                                                                                                 CONTROLE EN COURS DE FORMATION</a:t>
          </a:r>
        </a:p>
      </xdr:txBody>
    </xdr:sp>
    <xdr:clientData/>
  </xdr:twoCellAnchor>
  <xdr:oneCellAnchor>
    <xdr:from>
      <xdr:col>3</xdr:col>
      <xdr:colOff>1985964</xdr:colOff>
      <xdr:row>1</xdr:row>
      <xdr:rowOff>2190749</xdr:rowOff>
    </xdr:from>
    <xdr:ext cx="11563349" cy="1270001"/>
    <xdr:sp macro="" textlink="">
      <xdr:nvSpPr>
        <xdr:cNvPr id="5" name="ZoneTexte 4"/>
        <xdr:cNvSpPr txBox="1"/>
      </xdr:nvSpPr>
      <xdr:spPr>
        <a:xfrm>
          <a:off x="3827464" y="2457449"/>
          <a:ext cx="11563349" cy="1270001"/>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endParaRPr lang="fr-FR"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a:p>
          <a:pPr algn="ct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CAP: Monteur en Installations Sanitaires </a:t>
          </a:r>
        </a:p>
      </xdr:txBody>
    </xdr:sp>
    <xdr:clientData/>
  </xdr:oneCellAnchor>
  <xdr:twoCellAnchor>
    <xdr:from>
      <xdr:col>0</xdr:col>
      <xdr:colOff>158749</xdr:colOff>
      <xdr:row>1</xdr:row>
      <xdr:rowOff>95250</xdr:rowOff>
    </xdr:from>
    <xdr:to>
      <xdr:col>3</xdr:col>
      <xdr:colOff>204107</xdr:colOff>
      <xdr:row>1</xdr:row>
      <xdr:rowOff>2540551</xdr:rowOff>
    </xdr:to>
    <xdr:pic>
      <xdr:nvPicPr>
        <xdr:cNvPr id="6" name="Image 5" descr="blocmarq_MENJVA_MESR_20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49" y="353786"/>
          <a:ext cx="1950358" cy="2445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29308</xdr:colOff>
      <xdr:row>13</xdr:row>
      <xdr:rowOff>21981</xdr:rowOff>
    </xdr:from>
    <xdr:to>
      <xdr:col>5</xdr:col>
      <xdr:colOff>696058</xdr:colOff>
      <xdr:row>13</xdr:row>
      <xdr:rowOff>604065</xdr:rowOff>
    </xdr:to>
    <xdr:sp macro="" textlink="">
      <xdr:nvSpPr>
        <xdr:cNvPr id="7" name="ZoneTexte 6"/>
        <xdr:cNvSpPr txBox="1"/>
      </xdr:nvSpPr>
      <xdr:spPr>
        <a:xfrm>
          <a:off x="10711962" y="8477250"/>
          <a:ext cx="666750" cy="582084"/>
        </a:xfrm>
        <a:prstGeom prst="rect">
          <a:avLst/>
        </a:prstGeom>
        <a:solidFill>
          <a:srgbClr val="DAEBF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Non </a:t>
          </a:r>
          <a:r>
            <a:rPr lang="fr-FR" sz="1000" b="1">
              <a:latin typeface="Arial" panose="020B0604020202020204" pitchFamily="34" charset="0"/>
              <a:cs typeface="Arial" panose="020B0604020202020204" pitchFamily="34" charset="0"/>
            </a:rPr>
            <a:t>évalué</a:t>
          </a:r>
        </a:p>
      </xdr:txBody>
    </xdr:sp>
    <xdr:clientData/>
  </xdr:twoCellAnchor>
  <xdr:twoCellAnchor>
    <xdr:from>
      <xdr:col>11</xdr:col>
      <xdr:colOff>127000</xdr:colOff>
      <xdr:row>13</xdr:row>
      <xdr:rowOff>533400</xdr:rowOff>
    </xdr:from>
    <xdr:to>
      <xdr:col>11</xdr:col>
      <xdr:colOff>503767</xdr:colOff>
      <xdr:row>13</xdr:row>
      <xdr:rowOff>835025</xdr:rowOff>
    </xdr:to>
    <xdr:sp macro="" textlink="">
      <xdr:nvSpPr>
        <xdr:cNvPr id="8" name="Flèche vers le bas 7"/>
        <xdr:cNvSpPr/>
      </xdr:nvSpPr>
      <xdr:spPr>
        <a:xfrm>
          <a:off x="15636240" y="9011920"/>
          <a:ext cx="376767" cy="301625"/>
        </a:xfrm>
        <a:prstGeom prst="downArrow">
          <a:avLst/>
        </a:prstGeom>
        <a:solidFill>
          <a:srgbClr val="CCFF6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440530</xdr:colOff>
      <xdr:row>0</xdr:row>
      <xdr:rowOff>226219</xdr:rowOff>
    </xdr:from>
    <xdr:to>
      <xdr:col>2</xdr:col>
      <xdr:colOff>400049</xdr:colOff>
      <xdr:row>1</xdr:row>
      <xdr:rowOff>512074</xdr:rowOff>
    </xdr:to>
    <xdr:pic>
      <xdr:nvPicPr>
        <xdr:cNvPr id="3" name="Image 2" descr="blocmarq_MENJVA_MESR_20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0530" y="226219"/>
          <a:ext cx="1483519" cy="1962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1926590</xdr:colOff>
      <xdr:row>1</xdr:row>
      <xdr:rowOff>154940</xdr:rowOff>
    </xdr:from>
    <xdr:ext cx="11296650" cy="1492251"/>
    <xdr:sp macro="" textlink="">
      <xdr:nvSpPr>
        <xdr:cNvPr id="4" name="ZoneTexte 3"/>
        <xdr:cNvSpPr txBox="1"/>
      </xdr:nvSpPr>
      <xdr:spPr>
        <a:xfrm>
          <a:off x="3724910" y="1816100"/>
          <a:ext cx="11296650" cy="1492251"/>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fr-FR"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a:p>
          <a:endParaRPr lang="fr-FR"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a:p>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   CAP: Monteur en Installations Sanitaires </a:t>
          </a:r>
        </a:p>
      </xdr:txBody>
    </xdr:sp>
    <xdr:clientData/>
  </xdr:oneCellAnchor>
  <xdr:twoCellAnchor>
    <xdr:from>
      <xdr:col>3</xdr:col>
      <xdr:colOff>502920</xdr:colOff>
      <xdr:row>0</xdr:row>
      <xdr:rowOff>0</xdr:rowOff>
    </xdr:from>
    <xdr:to>
      <xdr:col>29</xdr:col>
      <xdr:colOff>502920</xdr:colOff>
      <xdr:row>1</xdr:row>
      <xdr:rowOff>61125</xdr:rowOff>
    </xdr:to>
    <xdr:sp macro="" textlink="">
      <xdr:nvSpPr>
        <xdr:cNvPr id="5" name="ZoneTexte 4"/>
        <xdr:cNvSpPr txBox="1"/>
      </xdr:nvSpPr>
      <xdr:spPr>
        <a:xfrm>
          <a:off x="2301240" y="0"/>
          <a:ext cx="14036040" cy="1722285"/>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MINISTERE DE L'EDUCATION NATIONALE                                                                                                                                                                 CONTROLE EN COURS DE FORMATION</a:t>
          </a:r>
        </a:p>
      </xdr:txBody>
    </xdr:sp>
    <xdr:clientData/>
  </xdr:twoCellAnchor>
  <xdr:twoCellAnchor>
    <xdr:from>
      <xdr:col>5</xdr:col>
      <xdr:colOff>73819</xdr:colOff>
      <xdr:row>14</xdr:row>
      <xdr:rowOff>169069</xdr:rowOff>
    </xdr:from>
    <xdr:to>
      <xdr:col>5</xdr:col>
      <xdr:colOff>740569</xdr:colOff>
      <xdr:row>14</xdr:row>
      <xdr:rowOff>751153</xdr:rowOff>
    </xdr:to>
    <xdr:sp macro="" textlink="">
      <xdr:nvSpPr>
        <xdr:cNvPr id="6" name="ZoneTexte 5"/>
        <xdr:cNvSpPr txBox="1"/>
      </xdr:nvSpPr>
      <xdr:spPr>
        <a:xfrm>
          <a:off x="10417969" y="8684419"/>
          <a:ext cx="666750" cy="582084"/>
        </a:xfrm>
        <a:prstGeom prst="rect">
          <a:avLst/>
        </a:prstGeom>
        <a:solidFill>
          <a:srgbClr val="DAEBF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Non </a:t>
          </a:r>
          <a:r>
            <a:rPr lang="fr-FR" sz="1000" b="1">
              <a:latin typeface="Arial" panose="020B0604020202020204" pitchFamily="34" charset="0"/>
              <a:cs typeface="Arial" panose="020B0604020202020204" pitchFamily="34" charset="0"/>
            </a:rPr>
            <a:t>évalué</a:t>
          </a:r>
        </a:p>
      </xdr:txBody>
    </xdr:sp>
    <xdr:clientData/>
  </xdr:twoCellAnchor>
  <xdr:twoCellAnchor>
    <xdr:from>
      <xdr:col>11</xdr:col>
      <xdr:colOff>99646</xdr:colOff>
      <xdr:row>14</xdr:row>
      <xdr:rowOff>527538</xdr:rowOff>
    </xdr:from>
    <xdr:to>
      <xdr:col>11</xdr:col>
      <xdr:colOff>476413</xdr:colOff>
      <xdr:row>14</xdr:row>
      <xdr:rowOff>829163</xdr:rowOff>
    </xdr:to>
    <xdr:sp macro="" textlink="">
      <xdr:nvSpPr>
        <xdr:cNvPr id="7" name="Flèche vers le bas 6"/>
        <xdr:cNvSpPr/>
      </xdr:nvSpPr>
      <xdr:spPr>
        <a:xfrm>
          <a:off x="15749954" y="9044353"/>
          <a:ext cx="376767" cy="301625"/>
        </a:xfrm>
        <a:prstGeom prst="downArrow">
          <a:avLst/>
        </a:prstGeom>
        <a:solidFill>
          <a:srgbClr val="CCCCFF"/>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2</xdr:col>
      <xdr:colOff>0</xdr:colOff>
      <xdr:row>17</xdr:row>
      <xdr:rowOff>0</xdr:rowOff>
    </xdr:from>
    <xdr:to>
      <xdr:col>2</xdr:col>
      <xdr:colOff>53345</xdr:colOff>
      <xdr:row>17</xdr:row>
      <xdr:rowOff>99069</xdr:rowOff>
    </xdr:to>
    <xdr:pic>
      <xdr:nvPicPr>
        <xdr:cNvPr id="2" name="Image 1" descr="Capture d’écra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2040" y="10393680"/>
          <a:ext cx="53345" cy="990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440530</xdr:colOff>
      <xdr:row>0</xdr:row>
      <xdr:rowOff>226219</xdr:rowOff>
    </xdr:from>
    <xdr:to>
      <xdr:col>2</xdr:col>
      <xdr:colOff>400049</xdr:colOff>
      <xdr:row>1</xdr:row>
      <xdr:rowOff>512074</xdr:rowOff>
    </xdr:to>
    <xdr:pic>
      <xdr:nvPicPr>
        <xdr:cNvPr id="2" name="Image 1" descr="blocmarq_MENJVA_MESR_20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0530" y="226219"/>
          <a:ext cx="1473994" cy="1952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1709420</xdr:colOff>
      <xdr:row>1</xdr:row>
      <xdr:rowOff>299720</xdr:rowOff>
    </xdr:from>
    <xdr:ext cx="11296650" cy="1492251"/>
    <xdr:sp macro="" textlink="">
      <xdr:nvSpPr>
        <xdr:cNvPr id="3" name="ZoneTexte 2"/>
        <xdr:cNvSpPr txBox="1"/>
      </xdr:nvSpPr>
      <xdr:spPr>
        <a:xfrm>
          <a:off x="4056380" y="1960880"/>
          <a:ext cx="11296650" cy="1492251"/>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fr-FR"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a:p>
          <a:endParaRPr lang="fr-FR"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a:p>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   CAP: Monteur en Installations Sanitaires </a:t>
          </a:r>
        </a:p>
      </xdr:txBody>
    </xdr:sp>
    <xdr:clientData/>
  </xdr:oneCellAnchor>
  <xdr:twoCellAnchor>
    <xdr:from>
      <xdr:col>3</xdr:col>
      <xdr:colOff>312420</xdr:colOff>
      <xdr:row>0</xdr:row>
      <xdr:rowOff>99060</xdr:rowOff>
    </xdr:from>
    <xdr:to>
      <xdr:col>28</xdr:col>
      <xdr:colOff>312420</xdr:colOff>
      <xdr:row>1</xdr:row>
      <xdr:rowOff>160185</xdr:rowOff>
    </xdr:to>
    <xdr:sp macro="" textlink="">
      <xdr:nvSpPr>
        <xdr:cNvPr id="4" name="ZoneTexte 3"/>
        <xdr:cNvSpPr txBox="1"/>
      </xdr:nvSpPr>
      <xdr:spPr>
        <a:xfrm>
          <a:off x="2659380" y="99060"/>
          <a:ext cx="13914120" cy="1722285"/>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MINISTERE DE L'EDUCATION NATIONALE                                                                                                                                                                 CONTROLE EN COURS DE FORMATION</a:t>
          </a:r>
        </a:p>
      </xdr:txBody>
    </xdr:sp>
    <xdr:clientData/>
  </xdr:twoCellAnchor>
  <xdr:twoCellAnchor>
    <xdr:from>
      <xdr:col>5</xdr:col>
      <xdr:colOff>45244</xdr:colOff>
      <xdr:row>14</xdr:row>
      <xdr:rowOff>169069</xdr:rowOff>
    </xdr:from>
    <xdr:to>
      <xdr:col>5</xdr:col>
      <xdr:colOff>711994</xdr:colOff>
      <xdr:row>14</xdr:row>
      <xdr:rowOff>751153</xdr:rowOff>
    </xdr:to>
    <xdr:sp macro="" textlink="">
      <xdr:nvSpPr>
        <xdr:cNvPr id="5" name="ZoneTexte 4"/>
        <xdr:cNvSpPr txBox="1"/>
      </xdr:nvSpPr>
      <xdr:spPr>
        <a:xfrm>
          <a:off x="10452894" y="8519319"/>
          <a:ext cx="666750" cy="582084"/>
        </a:xfrm>
        <a:prstGeom prst="rect">
          <a:avLst/>
        </a:prstGeom>
        <a:solidFill>
          <a:srgbClr val="DAEBF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Non </a:t>
          </a:r>
          <a:r>
            <a:rPr lang="fr-FR" sz="1000" b="1">
              <a:latin typeface="Arial" panose="020B0604020202020204" pitchFamily="34" charset="0"/>
              <a:cs typeface="Arial" panose="020B0604020202020204" pitchFamily="34" charset="0"/>
            </a:rPr>
            <a:t>évalué</a:t>
          </a:r>
        </a:p>
      </xdr:txBody>
    </xdr:sp>
    <xdr:clientData/>
  </xdr:twoCellAnchor>
  <xdr:twoCellAnchor>
    <xdr:from>
      <xdr:col>11</xdr:col>
      <xdr:colOff>93133</xdr:colOff>
      <xdr:row>14</xdr:row>
      <xdr:rowOff>519641</xdr:rowOff>
    </xdr:from>
    <xdr:to>
      <xdr:col>11</xdr:col>
      <xdr:colOff>469900</xdr:colOff>
      <xdr:row>14</xdr:row>
      <xdr:rowOff>821266</xdr:rowOff>
    </xdr:to>
    <xdr:sp macro="" textlink="">
      <xdr:nvSpPr>
        <xdr:cNvPr id="6" name="Flèche vers le bas 5"/>
        <xdr:cNvSpPr/>
      </xdr:nvSpPr>
      <xdr:spPr>
        <a:xfrm>
          <a:off x="15811500" y="9037108"/>
          <a:ext cx="376767" cy="301625"/>
        </a:xfrm>
        <a:prstGeom prst="downArrow">
          <a:avLst/>
        </a:prstGeom>
        <a:solidFill>
          <a:srgbClr val="CCCCFF"/>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2717799</xdr:colOff>
      <xdr:row>1</xdr:row>
      <xdr:rowOff>80170</xdr:rowOff>
    </xdr:from>
    <xdr:to>
      <xdr:col>9</xdr:col>
      <xdr:colOff>89649</xdr:colOff>
      <xdr:row>5</xdr:row>
      <xdr:rowOff>347670</xdr:rowOff>
    </xdr:to>
    <xdr:sp macro="" textlink="">
      <xdr:nvSpPr>
        <xdr:cNvPr id="2" name="ZoneTexte 1"/>
        <xdr:cNvSpPr txBox="1"/>
      </xdr:nvSpPr>
      <xdr:spPr>
        <a:xfrm>
          <a:off x="5175249" y="251620"/>
          <a:ext cx="10973550" cy="17153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MINISTERE DE L'EDUCATION NATIONALE                                                                                                                                                                 CONTROLE EN COURS DE FORMATION</a:t>
          </a:r>
        </a:p>
      </xdr:txBody>
    </xdr:sp>
    <xdr:clientData/>
  </xdr:twoCellAnchor>
  <xdr:oneCellAnchor>
    <xdr:from>
      <xdr:col>3</xdr:col>
      <xdr:colOff>2755900</xdr:colOff>
      <xdr:row>5</xdr:row>
      <xdr:rowOff>530224</xdr:rowOff>
    </xdr:from>
    <xdr:ext cx="10922000" cy="1492251"/>
    <xdr:sp macro="" textlink="">
      <xdr:nvSpPr>
        <xdr:cNvPr id="5" name="ZoneTexte 4"/>
        <xdr:cNvSpPr txBox="1"/>
      </xdr:nvSpPr>
      <xdr:spPr>
        <a:xfrm>
          <a:off x="5213350" y="2149474"/>
          <a:ext cx="10922000" cy="1492251"/>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fr-FR"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a:p>
          <a:endParaRPr lang="fr-FR"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a:p>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   CAP: Monteur en Installations Sanitaires </a:t>
          </a:r>
        </a:p>
      </xdr:txBody>
    </xdr:sp>
    <xdr:clientData/>
  </xdr:oneCellAnchor>
  <xdr:twoCellAnchor>
    <xdr:from>
      <xdr:col>1</xdr:col>
      <xdr:colOff>149224</xdr:colOff>
      <xdr:row>1</xdr:row>
      <xdr:rowOff>95250</xdr:rowOff>
    </xdr:from>
    <xdr:to>
      <xdr:col>3</xdr:col>
      <xdr:colOff>380999</xdr:colOff>
      <xdr:row>5</xdr:row>
      <xdr:rowOff>1080051</xdr:rowOff>
    </xdr:to>
    <xdr:pic>
      <xdr:nvPicPr>
        <xdr:cNvPr id="8" name="Image 7" descr="blocmarq_MENJVA_MESR_20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599" y="269875"/>
          <a:ext cx="1851025" cy="2445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43295</xdr:colOff>
      <xdr:row>20</xdr:row>
      <xdr:rowOff>25977</xdr:rowOff>
    </xdr:from>
    <xdr:to>
      <xdr:col>5</xdr:col>
      <xdr:colOff>710045</xdr:colOff>
      <xdr:row>20</xdr:row>
      <xdr:rowOff>608061</xdr:rowOff>
    </xdr:to>
    <xdr:sp macro="" textlink="">
      <xdr:nvSpPr>
        <xdr:cNvPr id="6" name="ZoneTexte 5"/>
        <xdr:cNvSpPr txBox="1"/>
      </xdr:nvSpPr>
      <xdr:spPr>
        <a:xfrm>
          <a:off x="13741977" y="9663545"/>
          <a:ext cx="666750" cy="582084"/>
        </a:xfrm>
        <a:prstGeom prst="rect">
          <a:avLst/>
        </a:prstGeom>
        <a:solidFill>
          <a:srgbClr val="DAEBF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Non </a:t>
          </a:r>
          <a:r>
            <a:rPr lang="fr-FR" sz="1000" b="1">
              <a:latin typeface="Arial" panose="020B0604020202020204" pitchFamily="34" charset="0"/>
              <a:cs typeface="Arial" panose="020B0604020202020204" pitchFamily="34" charset="0"/>
            </a:rPr>
            <a:t>évalué</a:t>
          </a:r>
        </a:p>
      </xdr:txBody>
    </xdr:sp>
    <xdr:clientData/>
  </xdr:twoCellAnchor>
  <xdr:twoCellAnchor>
    <xdr:from>
      <xdr:col>11</xdr:col>
      <xdr:colOff>70339</xdr:colOff>
      <xdr:row>20</xdr:row>
      <xdr:rowOff>468924</xdr:rowOff>
    </xdr:from>
    <xdr:to>
      <xdr:col>11</xdr:col>
      <xdr:colOff>447106</xdr:colOff>
      <xdr:row>20</xdr:row>
      <xdr:rowOff>770549</xdr:rowOff>
    </xdr:to>
    <xdr:sp macro="" textlink="">
      <xdr:nvSpPr>
        <xdr:cNvPr id="7" name="Flèche vers le bas 6"/>
        <xdr:cNvSpPr/>
      </xdr:nvSpPr>
      <xdr:spPr>
        <a:xfrm>
          <a:off x="17602201" y="8692662"/>
          <a:ext cx="376767" cy="301625"/>
        </a:xfrm>
        <a:prstGeom prst="downArrow">
          <a:avLst/>
        </a:prstGeom>
        <a:solidFill>
          <a:srgbClr val="FFC0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Civil">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0000"/>
  </sheetPr>
  <dimension ref="B2:L25"/>
  <sheetViews>
    <sheetView topLeftCell="A8" zoomScale="40" zoomScaleNormal="40" workbookViewId="0">
      <selection activeCell="C21" sqref="C21"/>
    </sheetView>
  </sheetViews>
  <sheetFormatPr baseColWidth="10" defaultColWidth="11" defaultRowHeight="14.25"/>
  <cols>
    <col min="1" max="1" width="6.25" style="31" customWidth="1"/>
    <col min="2" max="2" width="20.5" style="31" customWidth="1"/>
    <col min="3" max="3" width="56.75" style="31" customWidth="1"/>
    <col min="4" max="4" width="12.875" style="31" customWidth="1"/>
    <col min="5" max="5" width="11.5" style="31" customWidth="1"/>
    <col min="6" max="8" width="11" style="31"/>
    <col min="9" max="9" width="18.5" style="31" customWidth="1"/>
    <col min="10" max="10" width="17.25" style="31" customWidth="1"/>
    <col min="11" max="16384" width="11" style="31"/>
  </cols>
  <sheetData>
    <row r="2" spans="2:9" ht="126" customHeight="1">
      <c r="B2" s="54"/>
      <c r="C2" s="338" t="s">
        <v>42</v>
      </c>
      <c r="D2" s="338"/>
    </row>
    <row r="3" spans="2:9" ht="63.75" customHeight="1">
      <c r="B3" s="336"/>
      <c r="C3" s="337"/>
      <c r="D3" s="54"/>
    </row>
    <row r="4" spans="2:9" ht="102" customHeight="1">
      <c r="B4" s="58"/>
      <c r="C4" s="59"/>
      <c r="D4" s="54"/>
    </row>
    <row r="5" spans="2:9" ht="48.75" customHeight="1" thickBot="1">
      <c r="D5" s="55"/>
      <c r="E5" s="55"/>
    </row>
    <row r="6" spans="2:9" ht="31.5" customHeight="1" thickBot="1">
      <c r="B6" s="334" t="s">
        <v>0</v>
      </c>
      <c r="C6" s="335"/>
      <c r="D6" s="296"/>
      <c r="E6" s="297"/>
      <c r="F6" s="297"/>
      <c r="G6" s="297"/>
      <c r="H6" s="297"/>
      <c r="I6" s="298"/>
    </row>
    <row r="7" spans="2:9" ht="31.5" customHeight="1">
      <c r="B7" s="299" t="s">
        <v>73</v>
      </c>
      <c r="C7" s="300" t="s">
        <v>74</v>
      </c>
      <c r="D7" s="301"/>
      <c r="E7" s="302"/>
      <c r="F7" s="302"/>
      <c r="G7" s="302"/>
      <c r="H7" s="302"/>
      <c r="I7" s="303"/>
    </row>
    <row r="8" spans="2:9" ht="36" customHeight="1">
      <c r="B8" s="304" t="s">
        <v>1</v>
      </c>
      <c r="C8" s="64" t="s">
        <v>191</v>
      </c>
      <c r="D8" s="301"/>
      <c r="E8" s="302"/>
      <c r="F8" s="302"/>
      <c r="G8" s="302"/>
      <c r="H8" s="302"/>
      <c r="I8" s="303"/>
    </row>
    <row r="9" spans="2:9" ht="33.75" customHeight="1">
      <c r="B9" s="304" t="s">
        <v>2</v>
      </c>
      <c r="C9" s="64">
        <v>2020</v>
      </c>
      <c r="D9" s="301"/>
      <c r="E9" s="302"/>
      <c r="F9" s="302"/>
      <c r="G9" s="302"/>
      <c r="H9" s="302"/>
      <c r="I9" s="303"/>
    </row>
    <row r="10" spans="2:9" ht="26.25" customHeight="1">
      <c r="B10" s="304" t="s">
        <v>3</v>
      </c>
      <c r="C10" s="64" t="s">
        <v>189</v>
      </c>
      <c r="D10" s="301"/>
      <c r="E10" s="302"/>
      <c r="F10" s="302"/>
      <c r="G10" s="302"/>
      <c r="H10" s="302"/>
      <c r="I10" s="303"/>
    </row>
    <row r="11" spans="2:9" ht="30.75" customHeight="1" thickBot="1">
      <c r="B11" s="304" t="s">
        <v>4</v>
      </c>
      <c r="C11" s="64" t="s">
        <v>37</v>
      </c>
      <c r="D11" s="305"/>
      <c r="E11" s="306"/>
      <c r="F11" s="306"/>
      <c r="G11" s="306"/>
      <c r="H11" s="306"/>
      <c r="I11" s="307"/>
    </row>
    <row r="12" spans="2:9">
      <c r="B12" s="56"/>
      <c r="C12" s="56"/>
      <c r="D12" s="56"/>
      <c r="E12" s="56"/>
      <c r="F12" s="56"/>
      <c r="G12" s="56"/>
      <c r="H12" s="56"/>
      <c r="I12" s="56"/>
    </row>
    <row r="13" spans="2:9">
      <c r="B13" s="56"/>
      <c r="C13" s="56"/>
      <c r="D13" s="56"/>
      <c r="E13" s="56"/>
      <c r="F13" s="56"/>
      <c r="G13" s="56"/>
      <c r="H13" s="56"/>
      <c r="I13" s="56"/>
    </row>
    <row r="15" spans="2:9" ht="37.15" customHeight="1"/>
    <row r="16" spans="2:9" hidden="1"/>
    <row r="17" spans="2:12" ht="39" customHeight="1">
      <c r="B17" s="339" t="s">
        <v>86</v>
      </c>
      <c r="C17" s="339"/>
      <c r="D17" s="339"/>
      <c r="E17" s="339"/>
      <c r="F17" s="339"/>
      <c r="G17" s="339"/>
      <c r="H17" s="339"/>
      <c r="I17" s="339"/>
    </row>
    <row r="18" spans="2:12" ht="45" customHeight="1">
      <c r="B18" s="340" t="s">
        <v>21</v>
      </c>
      <c r="C18" s="340"/>
      <c r="D18" s="340"/>
      <c r="E18" s="340"/>
      <c r="F18" s="340"/>
      <c r="G18" s="340"/>
      <c r="H18" s="340"/>
      <c r="I18" s="340"/>
    </row>
    <row r="19" spans="2:12" ht="54" customHeight="1">
      <c r="B19" s="57" t="s">
        <v>26</v>
      </c>
      <c r="C19" s="57" t="s">
        <v>20</v>
      </c>
      <c r="D19" s="57" t="s">
        <v>22</v>
      </c>
      <c r="E19" s="57" t="s">
        <v>23</v>
      </c>
      <c r="F19" s="57" t="s">
        <v>27</v>
      </c>
      <c r="G19" s="57" t="s">
        <v>24</v>
      </c>
      <c r="H19" s="101" t="s">
        <v>28</v>
      </c>
      <c r="I19" s="101" t="s">
        <v>71</v>
      </c>
    </row>
    <row r="20" spans="2:12" ht="56.25" customHeight="1">
      <c r="B20" s="189" t="s">
        <v>210</v>
      </c>
      <c r="C20" s="172" t="s">
        <v>80</v>
      </c>
      <c r="D20" s="188" t="s">
        <v>83</v>
      </c>
      <c r="E20" s="188">
        <v>4</v>
      </c>
      <c r="F20" s="190" t="s">
        <v>25</v>
      </c>
      <c r="G20" s="187" t="s">
        <v>88</v>
      </c>
      <c r="H20" s="174">
        <f>SUM('EP1'!G30:H30)</f>
        <v>0</v>
      </c>
      <c r="I20" s="175">
        <f>H20*E20</f>
        <v>0</v>
      </c>
      <c r="J20" s="123"/>
      <c r="L20" s="263"/>
    </row>
    <row r="21" spans="2:12" ht="56.25" customHeight="1">
      <c r="B21" s="331" t="s">
        <v>211</v>
      </c>
      <c r="C21" s="172" t="s">
        <v>81</v>
      </c>
      <c r="D21" s="188" t="s">
        <v>84</v>
      </c>
      <c r="E21" s="188">
        <v>8</v>
      </c>
      <c r="F21" s="190" t="s">
        <v>25</v>
      </c>
      <c r="G21" s="187" t="s">
        <v>89</v>
      </c>
      <c r="H21" s="174">
        <f>SUM(H22:H23)/2</f>
        <v>0</v>
      </c>
      <c r="I21" s="175">
        <f>H21*E21</f>
        <v>0</v>
      </c>
      <c r="J21" s="123"/>
    </row>
    <row r="22" spans="2:12" ht="56.25" customHeight="1">
      <c r="B22" s="332"/>
      <c r="C22" s="206" t="s">
        <v>186</v>
      </c>
      <c r="D22" s="267" t="s">
        <v>84</v>
      </c>
      <c r="E22" s="270"/>
      <c r="F22" s="269"/>
      <c r="G22" s="268"/>
      <c r="H22" s="327">
        <f>SUM('EP2 Etablis'!G47:H47)</f>
        <v>0</v>
      </c>
      <c r="I22" s="264"/>
      <c r="J22" s="265"/>
    </row>
    <row r="23" spans="2:12" ht="48" customHeight="1">
      <c r="B23" s="333"/>
      <c r="C23" s="206" t="s">
        <v>87</v>
      </c>
      <c r="D23" s="267" t="s">
        <v>84</v>
      </c>
      <c r="E23" s="271"/>
      <c r="F23" s="272"/>
      <c r="G23" s="273"/>
      <c r="H23" s="327">
        <f>SUM('EP2 Entrep'!G47:H47)</f>
        <v>0</v>
      </c>
      <c r="I23" s="266"/>
      <c r="J23" s="56"/>
    </row>
    <row r="24" spans="2:12" ht="51" customHeight="1">
      <c r="B24" s="189" t="s">
        <v>212</v>
      </c>
      <c r="C24" s="173" t="s">
        <v>82</v>
      </c>
      <c r="D24" s="188" t="s">
        <v>85</v>
      </c>
      <c r="E24" s="188">
        <v>2</v>
      </c>
      <c r="F24" s="190" t="s">
        <v>25</v>
      </c>
      <c r="G24" s="187" t="s">
        <v>88</v>
      </c>
      <c r="H24" s="262">
        <f>SUM('EP3'!G41:H41)</f>
        <v>0</v>
      </c>
      <c r="I24" s="175">
        <f>H24*E24</f>
        <v>0</v>
      </c>
    </row>
    <row r="25" spans="2:12" ht="88.9" customHeight="1"/>
  </sheetData>
  <sheetProtection algorithmName="SHA-512" hashValue="pw2qRLP0xOEJeK0N5odrASJUpTqmQiwufNKaDERoQLV6EUKMZTsOJBOb/lfJ7tMAs4/BFXE3G6Nkx4ih59pfNw==" saltValue="BvHUTRcsmtAG6CMwCP2+hQ==" spinCount="100000" sheet="1" objects="1" scenarios="1"/>
  <mergeCells count="6">
    <mergeCell ref="B21:B23"/>
    <mergeCell ref="B6:C6"/>
    <mergeCell ref="B3:C3"/>
    <mergeCell ref="C2:D2"/>
    <mergeCell ref="B17:I17"/>
    <mergeCell ref="B18:I18"/>
  </mergeCells>
  <pageMargins left="0.31496062992125984" right="0.31496062992125984" top="0.74803149606299213" bottom="0.74803149606299213" header="0.31496062992125984" footer="0.31496062992125984"/>
  <pageSetup paperSize="9" scale="5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rgb="FF00B050"/>
  </sheetPr>
  <dimension ref="B2:BG42"/>
  <sheetViews>
    <sheetView topLeftCell="A4" zoomScale="60" zoomScaleNormal="60" workbookViewId="0">
      <selection activeCell="AO19" sqref="AO19"/>
    </sheetView>
  </sheetViews>
  <sheetFormatPr baseColWidth="10" defaultColWidth="10.625" defaultRowHeight="20.25"/>
  <cols>
    <col min="1" max="1" width="1.5" style="31" customWidth="1"/>
    <col min="2" max="2" width="10.625" style="31"/>
    <col min="3" max="3" width="10.875" style="31" customWidth="1"/>
    <col min="4" max="4" width="49.125" style="31" customWidth="1"/>
    <col min="5" max="5" width="60.625" style="31" customWidth="1"/>
    <col min="6" max="6" width="10.125" style="31" customWidth="1"/>
    <col min="7" max="10" width="13.625" style="31" customWidth="1"/>
    <col min="11" max="11" width="5" style="93" customWidth="1"/>
    <col min="12" max="12" width="7" style="31" customWidth="1"/>
    <col min="13" max="13" width="6.875" style="31" hidden="1" customWidth="1"/>
    <col min="14" max="14" width="6.875" style="281" hidden="1" customWidth="1"/>
    <col min="15" max="15" width="12.875" style="56" hidden="1" customWidth="1"/>
    <col min="16" max="16" width="7.875" style="282" hidden="1" customWidth="1"/>
    <col min="17" max="17" width="9.375" style="56" hidden="1" customWidth="1"/>
    <col min="18" max="18" width="6.125" style="56" hidden="1" customWidth="1"/>
    <col min="19" max="23" width="7" style="56" hidden="1" customWidth="1"/>
    <col min="24" max="24" width="8.875" style="56" hidden="1" customWidth="1"/>
    <col min="25" max="25" width="7" style="56" hidden="1" customWidth="1"/>
    <col min="26" max="26" width="10" style="56" hidden="1" customWidth="1"/>
    <col min="27" max="29" width="7" style="56" hidden="1" customWidth="1"/>
    <col min="30" max="30" width="7" style="283" hidden="1" customWidth="1"/>
    <col min="31" max="31" width="7" style="31" customWidth="1"/>
    <col min="32" max="33" width="10.625" style="31" customWidth="1"/>
    <col min="34" max="16384" width="10.625" style="31"/>
  </cols>
  <sheetData>
    <row r="2" spans="2:59" ht="288.60000000000002" customHeight="1"/>
    <row r="3" spans="2:59" ht="30" customHeight="1">
      <c r="B3" s="370" t="s">
        <v>0</v>
      </c>
      <c r="C3" s="370"/>
      <c r="D3" s="370"/>
      <c r="E3" s="384"/>
      <c r="F3" s="384"/>
      <c r="G3" s="384"/>
      <c r="H3" s="384"/>
      <c r="I3" s="384"/>
      <c r="J3" s="384"/>
    </row>
    <row r="4" spans="2:59" ht="30" customHeight="1">
      <c r="B4" s="385" t="s">
        <v>73</v>
      </c>
      <c r="C4" s="386"/>
      <c r="D4" s="182" t="s">
        <v>74</v>
      </c>
      <c r="E4" s="384"/>
      <c r="F4" s="384"/>
      <c r="G4" s="384"/>
      <c r="H4" s="384"/>
      <c r="I4" s="384"/>
      <c r="J4" s="384"/>
    </row>
    <row r="5" spans="2:59" ht="36.75" customHeight="1">
      <c r="B5" s="371" t="s">
        <v>1</v>
      </c>
      <c r="C5" s="371"/>
      <c r="D5" s="32" t="s">
        <v>188</v>
      </c>
      <c r="E5" s="384"/>
      <c r="F5" s="384"/>
      <c r="G5" s="384"/>
      <c r="H5" s="384"/>
      <c r="I5" s="384"/>
      <c r="J5" s="384"/>
    </row>
    <row r="6" spans="2:59" ht="20.100000000000001" customHeight="1">
      <c r="B6" s="371" t="s">
        <v>2</v>
      </c>
      <c r="C6" s="371"/>
      <c r="D6" s="32">
        <v>2019</v>
      </c>
      <c r="E6" s="384"/>
      <c r="F6" s="384"/>
      <c r="G6" s="384"/>
      <c r="H6" s="384"/>
      <c r="I6" s="384"/>
      <c r="J6" s="384"/>
    </row>
    <row r="7" spans="2:59" ht="24.75" customHeight="1">
      <c r="B7" s="371" t="s">
        <v>3</v>
      </c>
      <c r="C7" s="371"/>
      <c r="D7" s="32" t="s">
        <v>189</v>
      </c>
      <c r="E7" s="384"/>
      <c r="F7" s="384"/>
      <c r="G7" s="384"/>
      <c r="H7" s="384"/>
      <c r="I7" s="384"/>
      <c r="J7" s="384"/>
    </row>
    <row r="8" spans="2:59" ht="27" customHeight="1">
      <c r="B8" s="387" t="s">
        <v>4</v>
      </c>
      <c r="C8" s="387"/>
      <c r="D8" s="32" t="s">
        <v>37</v>
      </c>
      <c r="E8" s="384"/>
      <c r="F8" s="384"/>
      <c r="G8" s="384"/>
      <c r="H8" s="384"/>
      <c r="I8" s="384"/>
      <c r="J8" s="384"/>
    </row>
    <row r="9" spans="2:59" ht="26.25" customHeight="1">
      <c r="B9" s="371" t="s">
        <v>5</v>
      </c>
      <c r="C9" s="371"/>
      <c r="D9" s="33">
        <v>43617</v>
      </c>
      <c r="E9" s="384"/>
      <c r="F9" s="384"/>
      <c r="G9" s="384"/>
      <c r="H9" s="384"/>
      <c r="I9" s="384"/>
      <c r="J9" s="384"/>
    </row>
    <row r="10" spans="2:59" ht="36.75" customHeight="1" thickBot="1">
      <c r="B10" s="371" t="s">
        <v>6</v>
      </c>
      <c r="C10" s="371"/>
      <c r="D10" s="34" t="s">
        <v>190</v>
      </c>
      <c r="E10" s="384"/>
      <c r="F10" s="384"/>
      <c r="G10" s="384"/>
      <c r="H10" s="384"/>
      <c r="I10" s="384"/>
      <c r="J10" s="384"/>
    </row>
    <row r="12" spans="2:59" ht="80.099999999999994" customHeight="1">
      <c r="C12" s="376" t="s">
        <v>91</v>
      </c>
      <c r="D12" s="377"/>
      <c r="E12" s="133" t="s">
        <v>213</v>
      </c>
      <c r="F12" s="378" t="s">
        <v>18</v>
      </c>
      <c r="G12" s="378"/>
      <c r="H12" s="378"/>
      <c r="I12" s="378"/>
      <c r="J12" s="378"/>
      <c r="M12" s="36"/>
      <c r="N12" s="284"/>
      <c r="O12" s="285"/>
    </row>
    <row r="13" spans="2:59" ht="24.95" customHeight="1">
      <c r="C13" s="397" t="s">
        <v>8</v>
      </c>
      <c r="D13" s="397"/>
      <c r="E13" s="388" t="s">
        <v>95</v>
      </c>
      <c r="F13" s="194" t="s">
        <v>60</v>
      </c>
      <c r="G13" s="124">
        <v>1</v>
      </c>
      <c r="H13" s="125">
        <v>2</v>
      </c>
      <c r="I13" s="126">
        <v>3</v>
      </c>
      <c r="J13" s="127">
        <v>4</v>
      </c>
      <c r="L13" s="35"/>
      <c r="M13" s="37"/>
      <c r="N13" s="280"/>
      <c r="O13" s="38"/>
    </row>
    <row r="14" spans="2:59" ht="67.5" customHeight="1">
      <c r="C14" s="397"/>
      <c r="D14" s="397"/>
      <c r="E14" s="389"/>
      <c r="F14" s="191"/>
      <c r="G14" s="192" t="s">
        <v>76</v>
      </c>
      <c r="H14" s="193" t="s">
        <v>77</v>
      </c>
      <c r="I14" s="193" t="s">
        <v>78</v>
      </c>
      <c r="J14" s="193" t="s">
        <v>79</v>
      </c>
      <c r="L14" s="35" t="s">
        <v>7</v>
      </c>
      <c r="M14" s="37"/>
      <c r="N14" s="280"/>
      <c r="O14" s="38"/>
    </row>
    <row r="15" spans="2:59" ht="36" customHeight="1">
      <c r="C15" s="381" t="s">
        <v>96</v>
      </c>
      <c r="D15" s="381"/>
      <c r="E15" s="381"/>
      <c r="F15" s="381"/>
      <c r="G15" s="381"/>
      <c r="H15" s="381"/>
      <c r="I15" s="381"/>
      <c r="J15" s="382"/>
      <c r="K15" s="225"/>
      <c r="L15" s="223">
        <v>0.3</v>
      </c>
      <c r="M15" s="276">
        <f>L16+L17</f>
        <v>1</v>
      </c>
      <c r="N15" s="130"/>
      <c r="O15" s="132" t="str">
        <f>IF(M15=100%,"Valide",IF(M15&lt;100%,"Invalide",IF(M15&gt;100%,"Invalide")))</f>
        <v>Valide</v>
      </c>
      <c r="Q15" s="102" t="s">
        <v>43</v>
      </c>
      <c r="R15" s="102" t="s">
        <v>44</v>
      </c>
      <c r="S15" s="102" t="s">
        <v>45</v>
      </c>
      <c r="T15" s="102" t="s">
        <v>46</v>
      </c>
      <c r="U15" s="102" t="s">
        <v>47</v>
      </c>
      <c r="V15" s="102" t="s">
        <v>48</v>
      </c>
      <c r="W15" s="102" t="s">
        <v>49</v>
      </c>
      <c r="X15" s="102" t="s">
        <v>50</v>
      </c>
      <c r="Y15" s="102" t="s">
        <v>51</v>
      </c>
      <c r="Z15" s="102" t="s">
        <v>52</v>
      </c>
      <c r="AA15" s="102" t="s">
        <v>53</v>
      </c>
      <c r="AB15" s="102" t="s">
        <v>54</v>
      </c>
      <c r="AC15" s="102" t="s">
        <v>55</v>
      </c>
      <c r="AD15" s="102" t="s">
        <v>56</v>
      </c>
      <c r="AE15" s="275"/>
      <c r="AH15" s="186"/>
      <c r="AI15" s="186"/>
      <c r="AJ15" s="186"/>
      <c r="AK15" s="186"/>
      <c r="AL15" s="186"/>
      <c r="AM15" s="186"/>
      <c r="AN15" s="186"/>
      <c r="AO15" s="186"/>
      <c r="AP15" s="186"/>
      <c r="AQ15" s="186"/>
      <c r="AR15" s="186"/>
      <c r="AS15" s="186"/>
      <c r="AT15" s="186"/>
      <c r="AU15" s="186"/>
      <c r="AV15" s="186"/>
      <c r="AW15" s="186"/>
      <c r="AX15" s="186"/>
      <c r="AY15" s="186"/>
      <c r="AZ15" s="186"/>
      <c r="BA15" s="186"/>
      <c r="BB15" s="186"/>
      <c r="BC15" s="186"/>
      <c r="BD15" s="186"/>
      <c r="BE15" s="186"/>
      <c r="BF15" s="186"/>
      <c r="BG15" s="186"/>
    </row>
    <row r="16" spans="2:59" ht="35.1" customHeight="1">
      <c r="B16" s="56"/>
      <c r="C16" s="45" t="s">
        <v>29</v>
      </c>
      <c r="D16" s="67" t="s">
        <v>94</v>
      </c>
      <c r="E16" s="26" t="s">
        <v>97</v>
      </c>
      <c r="F16" s="184"/>
      <c r="G16" s="312"/>
      <c r="H16" s="312"/>
      <c r="I16" s="312"/>
      <c r="J16" s="313"/>
      <c r="K16" s="129" t="str">
        <f>IF(S16&gt;1,"?",(IF(X16&gt;0,"?","")))</f>
        <v/>
      </c>
      <c r="L16" s="76">
        <v>0.3</v>
      </c>
      <c r="M16" s="75"/>
      <c r="N16" s="279"/>
      <c r="O16" s="131" t="str">
        <f>IF(M15=100%,"Valide",IF(M15&lt;100%,"Invalide",IF(M15&gt;100%,"Invalide")))</f>
        <v>Valide</v>
      </c>
      <c r="P16" s="286">
        <f>Q16</f>
        <v>0.3</v>
      </c>
      <c r="Q16" s="70">
        <f>L16</f>
        <v>0.3</v>
      </c>
      <c r="R16" s="69">
        <f>IF(J16&lt;&gt;"",1,IF(I16&lt;&gt;"",2/3,IF(H16&lt;&gt;"",1/3,0)))*Q16*20</f>
        <v>0</v>
      </c>
      <c r="S16" s="69">
        <f>IF(F16="",IF(G16&lt;&gt;"",1,0)+IF(H16&lt;&gt;"",1,0)+IF(I16&lt;&gt;"",1,0)+IF(J16&lt;&gt;"",1,0),0)</f>
        <v>0</v>
      </c>
      <c r="T16" s="69">
        <f>IF(F16&lt;&gt;"",0,IF(G16="",(R16/(Q16*20)),0.02+(R16/(Q16*20))))</f>
        <v>0</v>
      </c>
      <c r="U16" s="69">
        <f>IF(F16&lt;&gt;"",0,Q16)</f>
        <v>0.3</v>
      </c>
      <c r="V16" s="69">
        <f>IF(K16&lt;&gt;"",1,0)</f>
        <v>0</v>
      </c>
      <c r="W16" s="69" t="b">
        <f>IF(F16="",OR(G16&lt;&gt;"",H16&lt;&gt;"",I16&lt;&gt;"",J16&lt;&gt;""),0)</f>
        <v>0</v>
      </c>
      <c r="X16" s="69">
        <f>IF(F16&lt;&gt;"",IF(G16&lt;&gt;"",1,0)+IF(H16&lt;&gt;"",1,0)+IF(I16&lt;&gt;"",1,0)+IF(J16&lt;&gt;"",1,0),0)</f>
        <v>0</v>
      </c>
      <c r="Y16" s="69" t="b">
        <f>OR(W16=FALSE,W17=FALSE)</f>
        <v>1</v>
      </c>
      <c r="Z16" s="72">
        <f>U16+U17</f>
        <v>1</v>
      </c>
      <c r="AA16" s="73">
        <f>L15</f>
        <v>0.3</v>
      </c>
      <c r="AB16" s="69">
        <f>SUM(T16:T17)</f>
        <v>0</v>
      </c>
      <c r="AC16" s="69">
        <f>IF(SUM(S16:S17)=0,0,1)</f>
        <v>0</v>
      </c>
      <c r="AD16" s="80">
        <f>IF(AC16=1,SUMPRODUCT(R16:R17,S16:S17)/SUMPRODUCT(Q16:Q17,S16:S17),0)</f>
        <v>0</v>
      </c>
      <c r="AE16" s="216"/>
      <c r="AH16" s="186"/>
      <c r="AI16" s="186"/>
      <c r="AJ16" s="186"/>
      <c r="AK16" s="186"/>
      <c r="AL16" s="186"/>
      <c r="AM16" s="186"/>
      <c r="AN16" s="186"/>
      <c r="AO16" s="186"/>
      <c r="AP16" s="186"/>
      <c r="AQ16" s="186"/>
      <c r="AR16" s="186"/>
      <c r="AS16" s="186"/>
      <c r="AT16" s="186"/>
      <c r="AU16" s="186"/>
      <c r="AV16" s="186"/>
      <c r="AW16" s="186"/>
      <c r="AX16" s="186"/>
      <c r="AY16" s="186"/>
      <c r="AZ16" s="186"/>
      <c r="BA16" s="186"/>
      <c r="BB16" s="186"/>
      <c r="BC16" s="186"/>
      <c r="BD16" s="186"/>
      <c r="BE16" s="186"/>
      <c r="BF16" s="186"/>
      <c r="BG16" s="186"/>
    </row>
    <row r="17" spans="3:59" ht="45" customHeight="1">
      <c r="C17" s="46" t="s">
        <v>30</v>
      </c>
      <c r="D17" s="61" t="s">
        <v>98</v>
      </c>
      <c r="E17" s="26" t="s">
        <v>99</v>
      </c>
      <c r="F17" s="184"/>
      <c r="G17" s="312"/>
      <c r="H17" s="312"/>
      <c r="I17" s="312"/>
      <c r="J17" s="313"/>
      <c r="K17" s="129" t="str">
        <f>IF(S17&gt;1,"?",(IF(X17&gt;0,"?","")))</f>
        <v/>
      </c>
      <c r="L17" s="84">
        <v>0.7</v>
      </c>
      <c r="M17" s="37"/>
      <c r="N17" s="280"/>
      <c r="O17" s="39"/>
      <c r="Q17" s="70">
        <f>L17</f>
        <v>0.7</v>
      </c>
      <c r="R17" s="69">
        <f>IF(J17&lt;&gt;"",1,IF(I17&lt;&gt;"",2/3,IF(H17&lt;&gt;"",1/3,0)))*Q17*20</f>
        <v>0</v>
      </c>
      <c r="S17" s="69">
        <f>IF(F17="",IF(G17&lt;&gt;"",1,0)+IF(H17&lt;&gt;"",1,0)+IF(I17&lt;&gt;"",1,0)+IF(J17&lt;&gt;"",1,0),0)</f>
        <v>0</v>
      </c>
      <c r="T17" s="69">
        <f>IF(F17&lt;&gt;"",0,IF(G17="",(R17/(Q17*20)),0.02+(R17/(Q17*20))))</f>
        <v>0</v>
      </c>
      <c r="U17" s="69">
        <f>IF(F17&lt;&gt;"",0,Q17)</f>
        <v>0.7</v>
      </c>
      <c r="V17" s="69">
        <f>IF(K17&lt;&gt;"",1,0)</f>
        <v>0</v>
      </c>
      <c r="W17" s="69" t="b">
        <f>IF(F17="",OR(G17&lt;&gt;"",H17&lt;&gt;"",I17&lt;&gt;"",J17&lt;&gt;""),0)</f>
        <v>0</v>
      </c>
      <c r="X17" s="69">
        <f>IF(F17&lt;&gt;"",IF(G17&lt;&gt;"",1,0)+IF(H17&lt;&gt;"",1,0)+IF(I17&lt;&gt;"",1,0)+IF(J17&lt;&gt;"",1,0),0)</f>
        <v>0</v>
      </c>
      <c r="Z17" s="77">
        <f>Z16*AA16</f>
        <v>0.3</v>
      </c>
      <c r="AH17" s="186"/>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c r="BF17" s="186"/>
      <c r="BG17" s="186"/>
    </row>
    <row r="18" spans="3:59" ht="36" customHeight="1">
      <c r="C18" s="392" t="s">
        <v>100</v>
      </c>
      <c r="D18" s="393"/>
      <c r="E18" s="393"/>
      <c r="F18" s="393"/>
      <c r="G18" s="393"/>
      <c r="H18" s="393"/>
      <c r="I18" s="393"/>
      <c r="J18" s="393"/>
      <c r="K18" s="393"/>
      <c r="L18" s="223">
        <v>0.5</v>
      </c>
      <c r="M18" s="277">
        <f>L19+L20+L21</f>
        <v>1</v>
      </c>
      <c r="N18" s="280"/>
      <c r="O18" s="287"/>
      <c r="AH18" s="186"/>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row>
    <row r="19" spans="3:59" ht="98.25" customHeight="1">
      <c r="C19" s="83" t="s">
        <v>31</v>
      </c>
      <c r="D19" s="85" t="s">
        <v>101</v>
      </c>
      <c r="E19" s="27" t="s">
        <v>102</v>
      </c>
      <c r="F19" s="184"/>
      <c r="G19" s="325"/>
      <c r="H19" s="325"/>
      <c r="I19" s="325"/>
      <c r="J19" s="326"/>
      <c r="K19" s="129" t="str">
        <f t="shared" ref="K19:K24" si="0">IF(S19&gt;1,"?",(IF(X19&gt;0,"?","")))</f>
        <v/>
      </c>
      <c r="L19" s="76">
        <v>0.3</v>
      </c>
      <c r="M19" s="37"/>
      <c r="N19" s="280"/>
      <c r="O19" s="39"/>
      <c r="Q19" s="70">
        <f>L19</f>
        <v>0.3</v>
      </c>
      <c r="R19" s="69">
        <f>IF(J19&lt;&gt;"",1,IF(I19&lt;&gt;"",2/3,IF(H19&lt;&gt;"",1/3,0)))*Q19*20</f>
        <v>0</v>
      </c>
      <c r="S19" s="69">
        <f>IF(F19="",IF(G19&lt;&gt;"",1,0)+IF(H19&lt;&gt;"",1,0)+IF(I19&lt;&gt;"",1,0)+IF(J19&lt;&gt;"",1,0),0)</f>
        <v>0</v>
      </c>
      <c r="T19" s="69">
        <f>IF(F19&lt;&gt;"",0,IF(G19="",(R19/(Q19*20)),0.02+(R19/(Q19*20))))</f>
        <v>0</v>
      </c>
      <c r="U19" s="69">
        <f>IF(F19&lt;&gt;"",0,Q19)</f>
        <v>0.3</v>
      </c>
      <c r="V19" s="69">
        <f>IF(K19&lt;&gt;"",1,0)</f>
        <v>0</v>
      </c>
      <c r="W19" s="69" t="b">
        <f>IF(F19="",OR(G19&lt;&gt;"",H19&lt;&gt;"",I19&lt;&gt;"",J19&lt;&gt;""),0)</f>
        <v>0</v>
      </c>
      <c r="X19" s="69">
        <f>IF(F19&lt;&gt;"",IF(G19&lt;&gt;"",1,0)+IF(H19&lt;&gt;"",1,0)+IF(I19&lt;&gt;"",1,0)+IF(J19&lt;&gt;"",1,0),0)</f>
        <v>0</v>
      </c>
      <c r="Y19" s="69" t="b">
        <f>OR(W19=FALSE,W20=FALSE,W21=FALSE)</f>
        <v>1</v>
      </c>
      <c r="Z19" s="72">
        <f>(U19+U21+U20)</f>
        <v>1</v>
      </c>
      <c r="AA19" s="73">
        <f>L18</f>
        <v>0.5</v>
      </c>
      <c r="AB19" s="69">
        <f>SUM(T19:T21)</f>
        <v>0</v>
      </c>
      <c r="AC19" s="69">
        <f>IF(SUM(S19:S21)=0,0,1)</f>
        <v>0</v>
      </c>
      <c r="AD19" s="80">
        <f>IF(AC19=1,SUMPRODUCT(R19:R21,S19:S21)/SUMPRODUCT(Q19:Q21,S19:S21),0)</f>
        <v>0</v>
      </c>
      <c r="AE19" s="216"/>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6"/>
      <c r="BG19" s="186"/>
    </row>
    <row r="20" spans="3:59" ht="38.25" customHeight="1">
      <c r="C20" s="201" t="s">
        <v>32</v>
      </c>
      <c r="D20" s="202" t="s">
        <v>103</v>
      </c>
      <c r="E20" s="218" t="s">
        <v>104</v>
      </c>
      <c r="F20" s="184"/>
      <c r="G20" s="326"/>
      <c r="H20" s="325"/>
      <c r="I20" s="325"/>
      <c r="J20" s="326"/>
      <c r="K20" s="129"/>
      <c r="L20" s="84">
        <v>0.4</v>
      </c>
      <c r="M20" s="37"/>
      <c r="N20" s="280"/>
      <c r="O20" s="39"/>
      <c r="Q20" s="70">
        <f>L20</f>
        <v>0.4</v>
      </c>
      <c r="R20" s="69">
        <f>IF(J20&lt;&gt;"",1,IF(I20&lt;&gt;"",2/3,IF(H20&lt;&gt;"",1/3,0)))*Q20*20</f>
        <v>0</v>
      </c>
      <c r="S20" s="69">
        <f>IF(F20="",IF(G20&lt;&gt;"",1,0)+IF(H20&lt;&gt;"",1,0)+IF(I20&lt;&gt;"",1,0)+IF(J20&lt;&gt;"",1,0),0)</f>
        <v>0</v>
      </c>
      <c r="T20" s="69">
        <f>IF(F20&lt;&gt;"",0,IF(G20="",(R20/(Q20*20)),0.02+(R20/(Q20*20))))</f>
        <v>0</v>
      </c>
      <c r="U20" s="69">
        <f>IF(F20&lt;&gt;"",0,Q20)</f>
        <v>0.4</v>
      </c>
      <c r="V20" s="69">
        <f>IF(K20&lt;&gt;"",1,0)</f>
        <v>0</v>
      </c>
      <c r="W20" s="69" t="b">
        <f>IF(F20="",OR(G20&lt;&gt;"",H20&lt;&gt;"",I20&lt;&gt;"",J20&lt;&gt;""),0)</f>
        <v>0</v>
      </c>
      <c r="X20" s="69">
        <f>IF(F20&lt;&gt;"",IF(G20&lt;&gt;"",1,0)+IF(H20&lt;&gt;"",1,0)+IF(I20&lt;&gt;"",1,0)+IF(J20&lt;&gt;"",1,0),0)</f>
        <v>0</v>
      </c>
      <c r="Y20" s="71"/>
      <c r="Z20" s="72"/>
      <c r="AA20" s="215"/>
      <c r="AB20" s="71"/>
      <c r="AC20" s="71"/>
      <c r="AD20" s="288"/>
      <c r="AE20" s="216"/>
      <c r="AH20" s="186"/>
      <c r="AI20" s="186"/>
      <c r="AJ20" s="186"/>
      <c r="AK20" s="186"/>
      <c r="AL20" s="186"/>
      <c r="AM20" s="186"/>
      <c r="AN20" s="186"/>
      <c r="AO20" s="186"/>
      <c r="AP20" s="186"/>
      <c r="AQ20" s="186"/>
      <c r="AR20" s="186"/>
      <c r="AS20" s="186"/>
      <c r="AT20" s="186"/>
      <c r="AU20" s="186"/>
      <c r="AV20" s="186"/>
      <c r="AW20" s="186"/>
      <c r="AX20" s="186"/>
      <c r="AY20" s="186"/>
      <c r="AZ20" s="186"/>
      <c r="BA20" s="186"/>
      <c r="BB20" s="186"/>
      <c r="BC20" s="186"/>
      <c r="BD20" s="186"/>
      <c r="BE20" s="186"/>
      <c r="BF20" s="186"/>
      <c r="BG20" s="186"/>
    </row>
    <row r="21" spans="3:59" ht="44.25" customHeight="1">
      <c r="C21" s="201" t="s">
        <v>34</v>
      </c>
      <c r="D21" s="67" t="s">
        <v>105</v>
      </c>
      <c r="E21" s="67" t="s">
        <v>106</v>
      </c>
      <c r="F21" s="217"/>
      <c r="G21" s="317"/>
      <c r="H21" s="318"/>
      <c r="I21" s="318"/>
      <c r="J21" s="317"/>
      <c r="K21" s="129" t="str">
        <f t="shared" si="0"/>
        <v/>
      </c>
      <c r="L21" s="76">
        <v>0.3</v>
      </c>
      <c r="M21" s="37"/>
      <c r="N21" s="280"/>
      <c r="O21" s="39"/>
      <c r="Q21" s="70">
        <f>L21</f>
        <v>0.3</v>
      </c>
      <c r="R21" s="69">
        <f>IF(J21&lt;&gt;"",1,IF(I21&lt;&gt;"",2/3,IF(H21&lt;&gt;"",1/3,0)))*Q21*20</f>
        <v>0</v>
      </c>
      <c r="S21" s="69">
        <f>IF(F21="",IF(G21&lt;&gt;"",1,0)+IF(H21&lt;&gt;"",1,0)+IF(I21&lt;&gt;"",1,0)+IF(J21&lt;&gt;"",1,0),0)</f>
        <v>0</v>
      </c>
      <c r="T21" s="69">
        <f>IF(F21&lt;&gt;"",0,IF(G21="",(R21/(Q21*20)),0.02+(R21/(Q21*20))))</f>
        <v>0</v>
      </c>
      <c r="U21" s="69">
        <f>IF(F21&lt;&gt;"",0,Q21)</f>
        <v>0.3</v>
      </c>
      <c r="V21" s="69">
        <f>IF(K21&lt;&gt;"",1,0)</f>
        <v>0</v>
      </c>
      <c r="W21" s="69" t="b">
        <f>IF(F21="",OR(G21&lt;&gt;"",H21&lt;&gt;"",I21&lt;&gt;"",J21&lt;&gt;""),0)</f>
        <v>0</v>
      </c>
      <c r="X21" s="69">
        <f>IF(F21&lt;&gt;"",IF(G21&lt;&gt;"",1,0)+IF(H21&lt;&gt;"",1,0)+IF(I21&lt;&gt;"",1,0)+IF(J21&lt;&gt;"",1,0),0)</f>
        <v>0</v>
      </c>
      <c r="Y21" s="71"/>
      <c r="Z21" s="77">
        <f>Z19*AA19</f>
        <v>0.5</v>
      </c>
      <c r="AA21" s="71"/>
      <c r="AB21" s="71"/>
      <c r="AC21" s="71"/>
      <c r="AD21" s="289"/>
      <c r="AE21" s="74"/>
      <c r="AH21" s="186"/>
      <c r="AI21" s="186"/>
      <c r="AJ21" s="186"/>
      <c r="AK21" s="186"/>
      <c r="AL21" s="186"/>
      <c r="AM21" s="186"/>
      <c r="AN21" s="186"/>
      <c r="AO21" s="186"/>
      <c r="AP21" s="186"/>
      <c r="AQ21" s="186"/>
      <c r="AR21" s="186"/>
      <c r="AS21" s="186"/>
      <c r="AT21" s="186"/>
      <c r="AU21" s="186"/>
      <c r="AV21" s="186"/>
      <c r="AW21" s="186"/>
      <c r="AX21" s="186"/>
      <c r="AY21" s="186"/>
      <c r="AZ21" s="186"/>
      <c r="BA21" s="186"/>
      <c r="BB21" s="186"/>
      <c r="BC21" s="186"/>
      <c r="BD21" s="186"/>
      <c r="BE21" s="186"/>
      <c r="BF21" s="186"/>
      <c r="BG21" s="186"/>
    </row>
    <row r="22" spans="3:59" ht="36" customHeight="1">
      <c r="C22" s="136" t="s">
        <v>107</v>
      </c>
      <c r="D22" s="135"/>
      <c r="E22" s="135"/>
      <c r="F22" s="135"/>
      <c r="G22" s="135"/>
      <c r="H22" s="135"/>
      <c r="I22" s="135"/>
      <c r="J22" s="135"/>
      <c r="K22" s="224"/>
      <c r="L22" s="223">
        <v>0.2</v>
      </c>
      <c r="M22" s="278">
        <f>L23+L24</f>
        <v>1</v>
      </c>
      <c r="N22" s="290"/>
      <c r="O22" s="39"/>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row>
    <row r="23" spans="3:59" ht="69" customHeight="1">
      <c r="C23" s="2" t="s">
        <v>108</v>
      </c>
      <c r="D23" s="25" t="s">
        <v>110</v>
      </c>
      <c r="E23" s="137" t="s">
        <v>209</v>
      </c>
      <c r="F23" s="185"/>
      <c r="G23" s="317"/>
      <c r="H23" s="318"/>
      <c r="I23" s="318"/>
      <c r="J23" s="317"/>
      <c r="K23" s="129" t="str">
        <f t="shared" si="0"/>
        <v/>
      </c>
      <c r="L23" s="68">
        <v>0.8</v>
      </c>
      <c r="M23" s="37"/>
      <c r="N23" s="280"/>
      <c r="O23" s="39"/>
      <c r="Q23" s="70">
        <f>L23</f>
        <v>0.8</v>
      </c>
      <c r="R23" s="69">
        <f>IF(J23&lt;&gt;"",1,IF(I23&lt;&gt;"",2/3,IF(H23&lt;&gt;"",1/3,0)))*Q23*20</f>
        <v>0</v>
      </c>
      <c r="S23" s="69">
        <f>IF(F23="",IF(G23&lt;&gt;"",1,0)+IF(H23&lt;&gt;"",1,0)+IF(I23&lt;&gt;"",1,0)+IF(J23&lt;&gt;"",1,0),0)</f>
        <v>0</v>
      </c>
      <c r="T23" s="69">
        <f>IF(F23&lt;&gt;"",0,IF(G23="",(R23/(Q23*20)),0.02+(R23/(Q23*20))))</f>
        <v>0</v>
      </c>
      <c r="U23" s="69">
        <f>IF(F23&lt;&gt;"",0,Q23)</f>
        <v>0.8</v>
      </c>
      <c r="V23" s="69">
        <f>IF(K23&lt;&gt;"",1,0)</f>
        <v>0</v>
      </c>
      <c r="W23" s="69" t="b">
        <f>IF(F23="",OR(G23&lt;&gt;"",H23&lt;&gt;"",I23&lt;&gt;"",J23&lt;&gt;""),0)</f>
        <v>0</v>
      </c>
      <c r="X23" s="69">
        <f>IF(F23&lt;&gt;"",IF(G23&lt;&gt;"",1,0)+IF(H23&lt;&gt;"",1,0)+IF(I23&lt;&gt;"",1,0)+IF(J23&lt;&gt;"",1,0),0)</f>
        <v>0</v>
      </c>
      <c r="Y23" s="69" t="b">
        <f>OR(W23=FALSE,W24)</f>
        <v>1</v>
      </c>
      <c r="Z23" s="72">
        <f>(U23+U24)</f>
        <v>1</v>
      </c>
      <c r="AA23" s="73">
        <f>L22</f>
        <v>0.2</v>
      </c>
      <c r="AB23" s="69">
        <f>SUM(T23:T24)</f>
        <v>0</v>
      </c>
      <c r="AC23" s="69">
        <f>IF(SUM(S23:S24)=0,0,1)</f>
        <v>0</v>
      </c>
      <c r="AD23" s="80">
        <f>IF(AC23=1,SUMPRODUCT(R23:R24,S23:S24)/SUMPRODUCT(Q23:Q24,S23:S24),0)</f>
        <v>0</v>
      </c>
      <c r="AE23" s="21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row>
    <row r="24" spans="3:59" ht="45" customHeight="1">
      <c r="C24" s="2" t="s">
        <v>109</v>
      </c>
      <c r="D24" s="25" t="s">
        <v>111</v>
      </c>
      <c r="E24" s="60" t="s">
        <v>208</v>
      </c>
      <c r="F24" s="184"/>
      <c r="G24" s="318"/>
      <c r="H24" s="318"/>
      <c r="I24" s="318"/>
      <c r="J24" s="324"/>
      <c r="K24" s="180" t="str">
        <f t="shared" si="0"/>
        <v/>
      </c>
      <c r="L24" s="68">
        <v>0.2</v>
      </c>
      <c r="M24" s="37"/>
      <c r="N24" s="280"/>
      <c r="O24" s="39"/>
      <c r="Q24" s="70">
        <f>L24</f>
        <v>0.2</v>
      </c>
      <c r="R24" s="69">
        <f>IF(J24&lt;&gt;"",1,IF(I24&lt;&gt;"",2/3,IF(H24&lt;&gt;"",1/3,0)))*Q24*20</f>
        <v>0</v>
      </c>
      <c r="S24" s="69">
        <f>IF(F24="",IF(G24&lt;&gt;"",1,0)+IF(H24&lt;&gt;"",1,0)+IF(I24&lt;&gt;"",1,0)+IF(J24&lt;&gt;"",1,0),0)</f>
        <v>0</v>
      </c>
      <c r="T24" s="69">
        <f>IF(F24&lt;&gt;"",0,IF(G24="",(R24/(Q24*20)),0.02+(R24/(Q24*20))))</f>
        <v>0</v>
      </c>
      <c r="U24" s="69">
        <f>IF(F24&lt;&gt;"",0,Q24)</f>
        <v>0.2</v>
      </c>
      <c r="V24" s="69">
        <f>IF(K24&lt;&gt;"",1,0)</f>
        <v>0</v>
      </c>
      <c r="W24" s="69" t="b">
        <f>IF(F24="",OR(G24&lt;&gt;"",H24&lt;&gt;"",I24&lt;&gt;"",J24&lt;&gt;""),0)</f>
        <v>0</v>
      </c>
      <c r="X24" s="69">
        <f>IF(F24&lt;&gt;"",IF(G24&lt;&gt;"",1,0)+IF(H24&lt;&gt;"",1,0)+IF(I24&lt;&gt;"",1,0)+IF(J24&lt;&gt;"",1,0),0)</f>
        <v>0</v>
      </c>
      <c r="Y24" s="71"/>
      <c r="Z24" s="77">
        <f>AA23*Z23</f>
        <v>0.2</v>
      </c>
      <c r="AA24" s="71"/>
      <c r="AB24" s="71"/>
      <c r="AC24" s="71"/>
      <c r="AD24" s="289"/>
      <c r="AE24" s="74"/>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86"/>
      <c r="BG24" s="186"/>
    </row>
    <row r="25" spans="3:59" ht="35.25" customHeight="1">
      <c r="C25" s="396" t="s">
        <v>36</v>
      </c>
      <c r="D25" s="396"/>
      <c r="E25" s="396"/>
      <c r="F25" s="396"/>
      <c r="G25" s="396"/>
      <c r="H25" s="396"/>
      <c r="I25" s="396"/>
      <c r="J25" s="396"/>
      <c r="K25" s="39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row>
    <row r="26" spans="3:59" ht="53.1" customHeight="1">
      <c r="C26" s="36"/>
      <c r="D26" s="36"/>
      <c r="E26" s="141" t="s">
        <v>9</v>
      </c>
      <c r="F26" s="36"/>
      <c r="G26" s="379">
        <f>Z26</f>
        <v>1</v>
      </c>
      <c r="H26" s="380"/>
      <c r="I26" s="380"/>
      <c r="J26" s="380"/>
      <c r="L26" s="65">
        <f>SUM(+L22+L18+L15)</f>
        <v>1</v>
      </c>
      <c r="S26" s="79">
        <f>(AC16+AC19+AC23)</f>
        <v>0</v>
      </c>
      <c r="T26" s="291"/>
      <c r="U26" s="291"/>
      <c r="V26" s="78">
        <f>SUM(V16:W24)</f>
        <v>0</v>
      </c>
      <c r="W26" s="291"/>
      <c r="X26" s="78" t="b">
        <f>OR(Y16=TRUE,Y19=TRUE,Y23=TRUE)</f>
        <v>1</v>
      </c>
      <c r="Z26" s="81">
        <f>(Z24+Z21+Z17)</f>
        <v>1</v>
      </c>
      <c r="AA26" s="292" t="s">
        <v>59</v>
      </c>
      <c r="AD26" s="293"/>
      <c r="AE26" s="82"/>
      <c r="AH26" s="186"/>
      <c r="AI26" s="186"/>
      <c r="AJ26" s="186"/>
      <c r="AK26" s="186"/>
      <c r="AL26" s="186"/>
      <c r="AM26" s="186"/>
      <c r="AN26" s="186"/>
      <c r="AO26" s="186"/>
      <c r="AP26" s="186"/>
      <c r="AQ26" s="186"/>
      <c r="AR26" s="186"/>
      <c r="AS26" s="186"/>
      <c r="AT26" s="186"/>
      <c r="AU26" s="186"/>
      <c r="AV26" s="186"/>
      <c r="AW26" s="186"/>
      <c r="AX26" s="186"/>
      <c r="AY26" s="186"/>
      <c r="AZ26" s="186"/>
      <c r="BA26" s="186"/>
      <c r="BB26" s="186"/>
      <c r="BC26" s="186"/>
      <c r="BD26" s="186"/>
      <c r="BE26" s="186"/>
      <c r="BF26" s="186"/>
      <c r="BG26" s="186"/>
    </row>
    <row r="27" spans="3:59" ht="10.5" customHeight="1" thickBot="1">
      <c r="C27" s="36"/>
      <c r="D27" s="36"/>
      <c r="F27" s="36"/>
      <c r="G27" s="383"/>
      <c r="H27" s="383"/>
      <c r="I27" s="367"/>
      <c r="J27" s="367"/>
      <c r="R27" s="341" t="s">
        <v>187</v>
      </c>
      <c r="S27" s="341"/>
      <c r="U27" s="341" t="s">
        <v>57</v>
      </c>
      <c r="V27" s="341"/>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row>
    <row r="28" spans="3:59" ht="53.1" customHeight="1" thickBot="1">
      <c r="C28" s="36"/>
      <c r="D28" s="36"/>
      <c r="E28" s="162" t="s">
        <v>62</v>
      </c>
      <c r="F28" s="36"/>
      <c r="G28" s="374">
        <f>IF(Z26&lt;50%,"!",IF(V26&lt;&gt;0,"",(IF(S26&lt;&gt;0,(AD16*AA16+AD19*AA19+AD23*AA23)/(AC16*AA16+AC19*AA19+AC23*AA23),0))))</f>
        <v>0</v>
      </c>
      <c r="H28" s="375"/>
      <c r="I28" s="365" t="s">
        <v>13</v>
      </c>
      <c r="J28" s="366"/>
      <c r="R28" s="341"/>
      <c r="S28" s="341"/>
      <c r="U28" s="341"/>
      <c r="V28" s="341"/>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c r="BF28" s="186"/>
      <c r="BG28" s="186"/>
    </row>
    <row r="29" spans="3:59" ht="17.25" customHeight="1">
      <c r="C29" s="36"/>
      <c r="D29" s="36"/>
      <c r="E29" s="163"/>
      <c r="F29" s="36"/>
      <c r="G29" s="142"/>
      <c r="H29" s="143"/>
      <c r="I29" s="143"/>
      <c r="J29" s="143"/>
      <c r="R29" s="341"/>
      <c r="S29" s="341"/>
      <c r="U29" s="341"/>
      <c r="V29" s="341"/>
    </row>
    <row r="30" spans="3:59" ht="53.1" customHeight="1">
      <c r="C30" s="36"/>
      <c r="D30" s="36"/>
      <c r="E30" s="162" t="s">
        <v>64</v>
      </c>
      <c r="F30" s="36"/>
      <c r="G30" s="372"/>
      <c r="H30" s="373"/>
      <c r="I30" s="368" t="s">
        <v>13</v>
      </c>
      <c r="J30" s="369"/>
      <c r="R30" s="341"/>
      <c r="S30" s="341"/>
      <c r="U30" s="341"/>
      <c r="V30" s="341"/>
    </row>
    <row r="31" spans="3:59" ht="15.75" customHeight="1" thickBot="1">
      <c r="C31" s="36"/>
      <c r="D31" s="36"/>
      <c r="E31" s="122"/>
      <c r="F31" s="36"/>
      <c r="G31" s="139"/>
      <c r="H31" s="139"/>
      <c r="I31" s="140"/>
      <c r="J31" s="140"/>
      <c r="R31" s="341"/>
      <c r="S31" s="341"/>
      <c r="U31" s="341"/>
      <c r="V31" s="341"/>
    </row>
    <row r="32" spans="3:59" ht="53.1" customHeight="1" thickBot="1">
      <c r="C32" s="36"/>
      <c r="D32" s="36"/>
      <c r="E32" s="166" t="s">
        <v>63</v>
      </c>
      <c r="F32" s="171">
        <v>4</v>
      </c>
      <c r="G32" s="363">
        <f>G30*F32</f>
        <v>0</v>
      </c>
      <c r="H32" s="364"/>
      <c r="I32" s="358" t="s">
        <v>75</v>
      </c>
      <c r="J32" s="359"/>
      <c r="R32" s="341"/>
      <c r="S32" s="341"/>
      <c r="U32" s="341"/>
      <c r="V32" s="341"/>
      <c r="Z32" s="294"/>
    </row>
    <row r="33" spans="3:26" ht="35.25" customHeight="1">
      <c r="C33" s="36"/>
      <c r="D33" s="36"/>
      <c r="E33" s="146"/>
      <c r="F33" s="147"/>
      <c r="G33" s="148"/>
      <c r="H33" s="148"/>
      <c r="I33" s="144"/>
      <c r="J33" s="145"/>
      <c r="R33" s="341"/>
      <c r="S33" s="341"/>
      <c r="U33" s="341"/>
      <c r="V33" s="341"/>
      <c r="Z33" s="294"/>
    </row>
    <row r="34" spans="3:26" ht="35.25" customHeight="1">
      <c r="C34" s="352" t="s">
        <v>65</v>
      </c>
      <c r="D34" s="353"/>
      <c r="E34" s="353"/>
      <c r="F34" s="353"/>
      <c r="G34" s="353"/>
      <c r="H34" s="353"/>
      <c r="I34" s="353"/>
      <c r="J34" s="354"/>
      <c r="R34" s="341"/>
      <c r="S34" s="341"/>
      <c r="U34" s="341"/>
      <c r="V34" s="341"/>
      <c r="Z34" s="294"/>
    </row>
    <row r="35" spans="3:26" ht="20.100000000000001" customHeight="1">
      <c r="C35" s="360" t="s">
        <v>14</v>
      </c>
      <c r="D35" s="361"/>
      <c r="E35" s="361"/>
      <c r="F35" s="361"/>
      <c r="G35" s="361"/>
      <c r="H35" s="361"/>
      <c r="I35" s="361"/>
      <c r="J35" s="362"/>
      <c r="R35" s="341"/>
      <c r="S35" s="341"/>
      <c r="U35" s="341"/>
      <c r="V35" s="341"/>
    </row>
    <row r="36" spans="3:26" ht="60" customHeight="1" thickBot="1">
      <c r="C36" s="342"/>
      <c r="D36" s="343"/>
      <c r="E36" s="343"/>
      <c r="F36" s="343"/>
      <c r="G36" s="343"/>
      <c r="H36" s="343"/>
      <c r="I36" s="343"/>
      <c r="J36" s="344"/>
      <c r="R36" s="341"/>
      <c r="S36" s="341"/>
      <c r="U36" s="341"/>
      <c r="V36" s="341"/>
      <c r="Z36" s="294"/>
    </row>
    <row r="37" spans="3:26" ht="21" thickBot="1">
      <c r="C37" s="40"/>
      <c r="D37" s="40"/>
      <c r="E37" s="40"/>
      <c r="F37" s="41"/>
      <c r="G37" s="40"/>
      <c r="H37" s="40"/>
      <c r="I37" s="40"/>
      <c r="J37" s="40"/>
    </row>
    <row r="38" spans="3:26" ht="30" customHeight="1" thickBot="1">
      <c r="C38" s="345" t="s">
        <v>15</v>
      </c>
      <c r="D38" s="346"/>
      <c r="E38" s="51" t="s">
        <v>16</v>
      </c>
      <c r="F38" s="42"/>
      <c r="G38" s="349" t="s">
        <v>17</v>
      </c>
      <c r="H38" s="350"/>
      <c r="I38" s="350"/>
      <c r="J38" s="351"/>
    </row>
    <row r="39" spans="3:26" ht="50.1" customHeight="1" thickBot="1">
      <c r="C39" s="394"/>
      <c r="D39" s="395"/>
      <c r="E39" s="28"/>
      <c r="F39" s="43"/>
      <c r="G39" s="355"/>
      <c r="H39" s="356"/>
      <c r="I39" s="356"/>
      <c r="J39" s="357"/>
    </row>
    <row r="40" spans="3:26" ht="50.1" customHeight="1">
      <c r="C40" s="394"/>
      <c r="D40" s="395"/>
      <c r="E40" s="29"/>
      <c r="F40" s="43"/>
      <c r="G40" s="347"/>
      <c r="H40" s="348"/>
      <c r="I40" s="348"/>
      <c r="J40" s="348"/>
    </row>
    <row r="41" spans="3:26" ht="50.1" customHeight="1">
      <c r="C41" s="390"/>
      <c r="D41" s="391"/>
      <c r="E41" s="30"/>
      <c r="F41" s="44"/>
      <c r="G41" s="44"/>
      <c r="H41" s="44"/>
      <c r="I41" s="44"/>
      <c r="J41" s="44"/>
    </row>
    <row r="42" spans="3:26" ht="50.1" customHeight="1">
      <c r="C42" s="390"/>
      <c r="D42" s="391"/>
      <c r="E42" s="30"/>
      <c r="F42" s="44"/>
      <c r="G42" s="44"/>
      <c r="H42" s="44"/>
      <c r="I42" s="44"/>
      <c r="J42" s="44"/>
    </row>
  </sheetData>
  <sheetProtection algorithmName="SHA-512" hashValue="PPb0qiaO/Jp2ldsW8M+KQK60kI8APxyAZar++QjNsKfsT0VVXWoCN6p6Av1nl1NZKuYyYCp5KjY2YRvtaT6p+w==" saltValue="SRuaQVLkPPhTl/GfR3nj4Q==" spinCount="100000" sheet="1" objects="1" scenarios="1"/>
  <mergeCells count="38">
    <mergeCell ref="E13:E14"/>
    <mergeCell ref="C42:D42"/>
    <mergeCell ref="C18:K18"/>
    <mergeCell ref="C39:D39"/>
    <mergeCell ref="C40:D40"/>
    <mergeCell ref="C41:D41"/>
    <mergeCell ref="C25:K25"/>
    <mergeCell ref="C13:D14"/>
    <mergeCell ref="B3:D3"/>
    <mergeCell ref="B5:C5"/>
    <mergeCell ref="B6:C6"/>
    <mergeCell ref="B7:C7"/>
    <mergeCell ref="G30:H30"/>
    <mergeCell ref="G28:H28"/>
    <mergeCell ref="C12:D12"/>
    <mergeCell ref="F12:J12"/>
    <mergeCell ref="G26:J26"/>
    <mergeCell ref="C15:J15"/>
    <mergeCell ref="G27:H27"/>
    <mergeCell ref="E3:J10"/>
    <mergeCell ref="B4:C4"/>
    <mergeCell ref="B8:C8"/>
    <mergeCell ref="B9:C9"/>
    <mergeCell ref="B10:C10"/>
    <mergeCell ref="U27:V36"/>
    <mergeCell ref="C36:J36"/>
    <mergeCell ref="C38:D38"/>
    <mergeCell ref="G40:J40"/>
    <mergeCell ref="G38:J38"/>
    <mergeCell ref="C34:J34"/>
    <mergeCell ref="G39:J39"/>
    <mergeCell ref="I32:J32"/>
    <mergeCell ref="C35:J35"/>
    <mergeCell ref="G32:H32"/>
    <mergeCell ref="I28:J28"/>
    <mergeCell ref="I27:J27"/>
    <mergeCell ref="I30:J30"/>
    <mergeCell ref="R27:S36"/>
  </mergeCells>
  <conditionalFormatting sqref="K16:K17">
    <cfRule type="containsText" dxfId="85" priority="35" operator="containsText" text="?">
      <formula>NOT(ISERROR(SEARCH("?",K16)))</formula>
    </cfRule>
  </conditionalFormatting>
  <conditionalFormatting sqref="K19:K21 K23:K24">
    <cfRule type="containsText" dxfId="84" priority="34" operator="containsText" text="?">
      <formula>NOT(ISERROR(SEARCH("?",K19)))</formula>
    </cfRule>
  </conditionalFormatting>
  <conditionalFormatting sqref="O15">
    <cfRule type="containsText" dxfId="83" priority="28" operator="containsText" text="Invalide">
      <formula>NOT(ISERROR(SEARCH("Invalide",O15)))</formula>
    </cfRule>
    <cfRule type="containsText" dxfId="82" priority="31" operator="containsText" text="VALIDE">
      <formula>NOT(ISERROR(SEARCH("VALIDE",O15)))</formula>
    </cfRule>
  </conditionalFormatting>
  <conditionalFormatting sqref="M15:N15">
    <cfRule type="cellIs" dxfId="81" priority="29" operator="greaterThan">
      <formula>1</formula>
    </cfRule>
    <cfRule type="cellIs" dxfId="80" priority="30" operator="equal">
      <formula>1</formula>
    </cfRule>
  </conditionalFormatting>
  <conditionalFormatting sqref="O18">
    <cfRule type="containsText" dxfId="79" priority="26" operator="containsText" text="Invalide">
      <formula>NOT(ISERROR(SEARCH("Invalide",O18)))</formula>
    </cfRule>
    <cfRule type="containsText" dxfId="78" priority="27" operator="containsText" text="VALIDE">
      <formula>NOT(ISERROR(SEARCH("VALIDE",O18)))</formula>
    </cfRule>
  </conditionalFormatting>
  <conditionalFormatting sqref="M18">
    <cfRule type="cellIs" dxfId="77" priority="23" operator="lessThan">
      <formula>1</formula>
    </cfRule>
    <cfRule type="cellIs" dxfId="76" priority="24" operator="greaterThan">
      <formula>1</formula>
    </cfRule>
    <cfRule type="cellIs" dxfId="75" priority="25" operator="equal">
      <formula>1</formula>
    </cfRule>
  </conditionalFormatting>
  <conditionalFormatting sqref="O16">
    <cfRule type="containsText" dxfId="74" priority="22" operator="containsText" text="Saisie OK">
      <formula>NOT(ISERROR(SEARCH("Saisie OK",O16)))</formula>
    </cfRule>
  </conditionalFormatting>
  <conditionalFormatting sqref="O1:O1048576">
    <cfRule type="containsText" dxfId="73" priority="20" operator="containsText" text="Erreur saisie">
      <formula>NOT(ISERROR(SEARCH("Erreur saisie",O1)))</formula>
    </cfRule>
    <cfRule type="containsText" dxfId="72" priority="21" operator="containsText" text="Saisie OK">
      <formula>NOT(ISERROR(SEARCH("Saisie OK",O1)))</formula>
    </cfRule>
  </conditionalFormatting>
  <conditionalFormatting sqref="G26:J26">
    <cfRule type="cellIs" dxfId="71" priority="18" operator="lessThan">
      <formula>0.5</formula>
    </cfRule>
    <cfRule type="cellIs" dxfId="70" priority="19" operator="greaterThan">
      <formula>0.5</formula>
    </cfRule>
  </conditionalFormatting>
  <conditionalFormatting sqref="F13">
    <cfRule type="containsText" dxfId="69" priority="14" operator="containsText" text="Non">
      <formula>NOT(ISERROR(SEARCH("Non",F13)))</formula>
    </cfRule>
    <cfRule type="containsText" dxfId="68" priority="16" operator="containsText" text="Non">
      <formula>NOT(ISERROR(SEARCH("Non",F13)))</formula>
    </cfRule>
  </conditionalFormatting>
  <conditionalFormatting sqref="F13">
    <cfRule type="containsText" dxfId="67" priority="15" operator="containsText" text="Non">
      <formula>NOT(ISERROR(SEARCH("Non",F13)))</formula>
    </cfRule>
  </conditionalFormatting>
  <conditionalFormatting sqref="F19:F21">
    <cfRule type="containsText" dxfId="66" priority="11" operator="containsText" text="Non">
      <formula>NOT(ISERROR(SEARCH("Non",F19)))</formula>
    </cfRule>
    <cfRule type="colorScale" priority="12">
      <colorScale>
        <cfvo type="min"/>
        <cfvo type="percentile" val="50"/>
        <cfvo type="max"/>
        <color rgb="FFF8696B"/>
        <color rgb="FFFFEB84"/>
        <color rgb="FF63BE7B"/>
      </colorScale>
    </cfRule>
  </conditionalFormatting>
  <conditionalFormatting sqref="F23:F24">
    <cfRule type="containsText" dxfId="65" priority="9" operator="containsText" text="Non">
      <formula>NOT(ISERROR(SEARCH("Non",F23)))</formula>
    </cfRule>
    <cfRule type="colorScale" priority="10">
      <colorScale>
        <cfvo type="min"/>
        <cfvo type="percentile" val="50"/>
        <cfvo type="max"/>
        <color rgb="FFF8696B"/>
        <color rgb="FFFFEB84"/>
        <color rgb="FF63BE7B"/>
      </colorScale>
    </cfRule>
  </conditionalFormatting>
  <conditionalFormatting sqref="F16:F17">
    <cfRule type="containsText" dxfId="64" priority="42" operator="containsText" text="Non">
      <formula>NOT(ISERROR(SEARCH("Non",F16)))</formula>
    </cfRule>
    <cfRule type="colorScale" priority="43">
      <colorScale>
        <cfvo type="min"/>
        <cfvo type="percentile" val="50"/>
        <cfvo type="max"/>
        <color rgb="FFF8696B"/>
        <color rgb="FFFFEB84"/>
        <color rgb="FF63BE7B"/>
      </colorScale>
    </cfRule>
  </conditionalFormatting>
  <conditionalFormatting sqref="G30:H30">
    <cfRule type="containsText" dxfId="63" priority="2" operator="containsText" text="!">
      <formula>NOT(ISERROR(SEARCH("!",G30)))</formula>
    </cfRule>
  </conditionalFormatting>
  <conditionalFormatting sqref="G28:H28">
    <cfRule type="containsText" dxfId="62" priority="1" operator="containsText" text="!">
      <formula>NOT(ISERROR(SEARCH("!",G28)))</formula>
    </cfRule>
  </conditionalFormatting>
  <pageMargins left="0" right="0.11811023622047245" top="0.35433070866141736" bottom="0.35433070866141736" header="0.31496062992125984" footer="0.31496062992125984"/>
  <pageSetup paperSize="9" scale="40"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tabColor rgb="FF3366FF"/>
  </sheetPr>
  <dimension ref="B1:AD59"/>
  <sheetViews>
    <sheetView topLeftCell="I36" zoomScale="70" zoomScaleNormal="70" workbookViewId="0">
      <selection activeCell="M39" sqref="M1:AD1048576"/>
    </sheetView>
  </sheetViews>
  <sheetFormatPr baseColWidth="10" defaultColWidth="11" defaultRowHeight="14.25"/>
  <cols>
    <col min="1" max="1" width="1.625" style="3" customWidth="1"/>
    <col min="2" max="2" width="12.5" style="3" customWidth="1"/>
    <col min="3" max="3" width="9.375" style="3" customWidth="1"/>
    <col min="4" max="4" width="53.5" style="3" customWidth="1"/>
    <col min="5" max="5" width="54.125" style="3" customWidth="1"/>
    <col min="6" max="6" width="10.125" style="3" customWidth="1"/>
    <col min="7" max="10" width="13.625" style="3" customWidth="1"/>
    <col min="11" max="11" width="5.125" style="3" customWidth="1"/>
    <col min="12" max="12" width="6.625" style="3" customWidth="1"/>
    <col min="13" max="14" width="5.875" style="3" hidden="1" customWidth="1"/>
    <col min="15" max="30" width="11" style="3" hidden="1" customWidth="1"/>
    <col min="31" max="31" width="11" style="3" customWidth="1"/>
    <col min="32" max="16384" width="11" style="3"/>
  </cols>
  <sheetData>
    <row r="1" spans="2:29" ht="131.25" customHeight="1"/>
    <row r="2" spans="2:29" ht="105.75" customHeight="1"/>
    <row r="3" spans="2:29" ht="33" customHeight="1"/>
    <row r="4" spans="2:29" ht="30" customHeight="1">
      <c r="B4" s="401" t="s">
        <v>0</v>
      </c>
      <c r="C4" s="401"/>
      <c r="D4" s="401"/>
    </row>
    <row r="5" spans="2:29" ht="30" customHeight="1">
      <c r="B5" s="385" t="s">
        <v>73</v>
      </c>
      <c r="C5" s="386"/>
      <c r="D5" s="182" t="s">
        <v>74</v>
      </c>
    </row>
    <row r="6" spans="2:29" ht="30" customHeight="1">
      <c r="B6" s="402" t="s">
        <v>1</v>
      </c>
      <c r="C6" s="402"/>
      <c r="D6" s="32" t="s">
        <v>188</v>
      </c>
    </row>
    <row r="7" spans="2:29" ht="30" customHeight="1">
      <c r="B7" s="402" t="s">
        <v>2</v>
      </c>
      <c r="C7" s="402"/>
      <c r="D7" s="32">
        <v>2019</v>
      </c>
    </row>
    <row r="8" spans="2:29" ht="30" customHeight="1">
      <c r="B8" s="402" t="s">
        <v>3</v>
      </c>
      <c r="C8" s="402"/>
      <c r="D8" s="32" t="s">
        <v>189</v>
      </c>
    </row>
    <row r="9" spans="2:29" ht="30" customHeight="1">
      <c r="B9" s="402" t="s">
        <v>4</v>
      </c>
      <c r="C9" s="402"/>
      <c r="D9" s="32" t="s">
        <v>37</v>
      </c>
    </row>
    <row r="10" spans="2:29" ht="30" customHeight="1">
      <c r="B10" s="402" t="s">
        <v>5</v>
      </c>
      <c r="C10" s="402"/>
      <c r="D10" s="33">
        <v>43617</v>
      </c>
      <c r="M10" s="308"/>
    </row>
    <row r="11" spans="2:29" ht="45.75" customHeight="1" thickBot="1">
      <c r="B11" s="402" t="s">
        <v>72</v>
      </c>
      <c r="C11" s="402"/>
      <c r="D11" s="34" t="s">
        <v>190</v>
      </c>
    </row>
    <row r="13" spans="2:29" ht="80.099999999999994" customHeight="1">
      <c r="C13" s="416" t="s">
        <v>90</v>
      </c>
      <c r="D13" s="417"/>
      <c r="E13" s="207" t="s">
        <v>214</v>
      </c>
      <c r="F13" s="418" t="s">
        <v>18</v>
      </c>
      <c r="G13" s="418"/>
      <c r="H13" s="418"/>
      <c r="I13" s="418"/>
      <c r="J13" s="418"/>
      <c r="M13" s="5"/>
      <c r="N13" s="5"/>
      <c r="O13" s="5"/>
    </row>
    <row r="14" spans="2:29" ht="24.95" customHeight="1">
      <c r="C14" s="388" t="s">
        <v>8</v>
      </c>
      <c r="D14" s="403"/>
      <c r="E14" s="397" t="s">
        <v>19</v>
      </c>
      <c r="F14" s="219" t="s">
        <v>60</v>
      </c>
      <c r="G14" s="124">
        <v>1</v>
      </c>
      <c r="H14" s="125">
        <v>2</v>
      </c>
      <c r="I14" s="126">
        <v>3</v>
      </c>
      <c r="J14" s="128">
        <v>4</v>
      </c>
      <c r="K14" s="233"/>
      <c r="O14" s="8"/>
    </row>
    <row r="15" spans="2:29" ht="67.5" customHeight="1">
      <c r="C15" s="389"/>
      <c r="D15" s="404"/>
      <c r="E15" s="397"/>
      <c r="F15" s="220"/>
      <c r="G15" s="192" t="s">
        <v>76</v>
      </c>
      <c r="H15" s="192" t="s">
        <v>77</v>
      </c>
      <c r="I15" s="192" t="s">
        <v>78</v>
      </c>
      <c r="J15" s="192" t="s">
        <v>79</v>
      </c>
      <c r="K15" s="232"/>
      <c r="L15" s="4" t="s">
        <v>7</v>
      </c>
      <c r="M15" s="310"/>
      <c r="N15" s="7"/>
      <c r="O15" s="8"/>
    </row>
    <row r="16" spans="2:29" ht="36" customHeight="1">
      <c r="C16" s="419" t="s">
        <v>112</v>
      </c>
      <c r="D16" s="420"/>
      <c r="E16" s="420"/>
      <c r="F16" s="420"/>
      <c r="G16" s="420"/>
      <c r="H16" s="420"/>
      <c r="I16" s="420"/>
      <c r="J16" s="420"/>
      <c r="K16" s="231"/>
      <c r="L16" s="230">
        <v>0.1</v>
      </c>
      <c r="M16" s="10">
        <f>L17</f>
        <v>1</v>
      </c>
      <c r="N16" s="10"/>
      <c r="O16" s="9"/>
      <c r="P16" s="102" t="s">
        <v>43</v>
      </c>
      <c r="Q16" s="102" t="s">
        <v>44</v>
      </c>
      <c r="R16" s="102" t="s">
        <v>45</v>
      </c>
      <c r="S16" s="102" t="s">
        <v>46</v>
      </c>
      <c r="T16" s="102" t="s">
        <v>47</v>
      </c>
      <c r="U16" s="102" t="s">
        <v>48</v>
      </c>
      <c r="V16" s="102" t="s">
        <v>49</v>
      </c>
      <c r="W16" s="102" t="s">
        <v>50</v>
      </c>
      <c r="X16" s="102" t="s">
        <v>51</v>
      </c>
      <c r="Y16" s="102" t="s">
        <v>52</v>
      </c>
      <c r="Z16" s="102" t="s">
        <v>53</v>
      </c>
      <c r="AA16" s="102" t="s">
        <v>54</v>
      </c>
      <c r="AB16" s="102" t="s">
        <v>55</v>
      </c>
      <c r="AC16" s="102" t="s">
        <v>56</v>
      </c>
    </row>
    <row r="17" spans="3:29" ht="69" customHeight="1">
      <c r="C17" s="1" t="s">
        <v>38</v>
      </c>
      <c r="D17" s="26" t="s">
        <v>113</v>
      </c>
      <c r="E17" s="27" t="s">
        <v>114</v>
      </c>
      <c r="F17" s="184"/>
      <c r="G17" s="312"/>
      <c r="H17" s="312"/>
      <c r="I17" s="312"/>
      <c r="J17" s="313"/>
      <c r="K17" s="129" t="str">
        <f>IF(R17&gt;1,"?",(IF(W17&gt;0,"?","")))</f>
        <v/>
      </c>
      <c r="L17" s="86">
        <v>1</v>
      </c>
      <c r="M17" s="7"/>
      <c r="N17" s="7"/>
      <c r="O17" s="11"/>
      <c r="P17" s="88">
        <f>L17</f>
        <v>1</v>
      </c>
      <c r="Q17" s="90">
        <f>IF(J17&lt;&gt;"",1,IF(I17&lt;&gt;"",2/3,IF(H17&lt;&gt;"",1/3,0)))*P17*20</f>
        <v>0</v>
      </c>
      <c r="R17" s="90">
        <f>IF(F17="",IF(G17&lt;&gt;"",1,0)+IF(H17&lt;&gt;"",1,0)+IF(I17&lt;&gt;"",1,0)+IF(J17&lt;&gt;"",1,0),0)</f>
        <v>0</v>
      </c>
      <c r="S17" s="90">
        <f>IF(F17&lt;&gt;"",0,IF(G17="",(Q17/(P17*20)),0.02+(Q17/(P17*20))))</f>
        <v>0</v>
      </c>
      <c r="T17" s="90">
        <f>IF(F17&lt;&gt;"",0,P17)</f>
        <v>1</v>
      </c>
      <c r="U17" s="90">
        <f>IF(K17&lt;&gt;"",1,0)</f>
        <v>0</v>
      </c>
      <c r="V17" s="90" t="b">
        <f>IF(F17="",OR(G17&lt;&gt;"",H17&lt;&gt;"",I17&lt;&gt;"",J17&lt;&gt;""),0)</f>
        <v>0</v>
      </c>
      <c r="W17" s="90">
        <f>IF(F17&lt;&gt;"",IF(G17&lt;&gt;"",1,0)+IF(H17&lt;&gt;"",1,0)+IF(I17&lt;&gt;"",1,0)+IF(J17&lt;&gt;"",1,0),0)</f>
        <v>0</v>
      </c>
      <c r="X17" s="90" t="b">
        <f>OR(V17=FALSE)</f>
        <v>1</v>
      </c>
      <c r="Y17" s="253">
        <f>T17</f>
        <v>1</v>
      </c>
      <c r="Z17" s="73">
        <f>L16</f>
        <v>0.1</v>
      </c>
      <c r="AA17" s="90">
        <f>SUM(S17:S17)</f>
        <v>0</v>
      </c>
      <c r="AB17" s="90">
        <f>IF(SUM(R17:R17)=0,0,1)</f>
        <v>0</v>
      </c>
      <c r="AC17" s="105">
        <f>IF(AB17=1,SUMPRODUCT(Q17:Q17,R17:R17)/SUMPRODUCT(P17:P17,R17:R17),0)</f>
        <v>0</v>
      </c>
    </row>
    <row r="18" spans="3:29" ht="36" customHeight="1">
      <c r="C18" s="426" t="s">
        <v>115</v>
      </c>
      <c r="D18" s="427"/>
      <c r="E18" s="427"/>
      <c r="F18" s="427"/>
      <c r="G18" s="427"/>
      <c r="H18" s="427"/>
      <c r="I18" s="427"/>
      <c r="J18" s="427"/>
      <c r="K18" s="427"/>
      <c r="L18" s="230">
        <v>0.1</v>
      </c>
      <c r="M18" s="10">
        <f>L19</f>
        <v>1</v>
      </c>
      <c r="N18" s="10"/>
      <c r="O18" s="11"/>
      <c r="Y18" s="108">
        <f>Y17*Z17</f>
        <v>0.1</v>
      </c>
    </row>
    <row r="19" spans="3:29" ht="166.5" customHeight="1">
      <c r="C19" s="210" t="s">
        <v>33</v>
      </c>
      <c r="D19" s="214" t="s">
        <v>116</v>
      </c>
      <c r="E19" s="234" t="s">
        <v>198</v>
      </c>
      <c r="F19" s="235"/>
      <c r="G19" s="314"/>
      <c r="H19" s="315"/>
      <c r="I19" s="315"/>
      <c r="J19" s="316"/>
      <c r="K19" s="180" t="str">
        <f t="shared" ref="K19" si="0">IF(R19&gt;1,"?",(IF(W19&gt;0,"?","")))</f>
        <v/>
      </c>
      <c r="L19" s="86">
        <v>1</v>
      </c>
      <c r="M19" s="7"/>
      <c r="N19" s="7"/>
      <c r="O19" s="11"/>
      <c r="P19" s="99">
        <f>L19</f>
        <v>1</v>
      </c>
      <c r="Q19" s="90">
        <f>IF(J19&lt;&gt;"",1,IF(I19&lt;&gt;"",2/3,IF(H19&lt;&gt;"",1/3,0)))*P19*20</f>
        <v>0</v>
      </c>
      <c r="R19" s="90">
        <f>IF(F19="",IF(G19&lt;&gt;"",1,0)+IF(H19&lt;&gt;"",1,0)+IF(I19&lt;&gt;"",1,0)+IF(J19&lt;&gt;"",1,0),0)</f>
        <v>0</v>
      </c>
      <c r="S19" s="90">
        <f>IF(F19&lt;&gt;"",0,IF(G19="",(Q19/(P19*20)),0.02+(Q19/(P19*20))))</f>
        <v>0</v>
      </c>
      <c r="T19" s="90">
        <f>IF(F19&lt;&gt;"",0,P19)</f>
        <v>1</v>
      </c>
      <c r="U19" s="90">
        <f>IF(K19&lt;&gt;"",1,0)</f>
        <v>0</v>
      </c>
      <c r="V19" s="90" t="b">
        <f>IF(F19="",OR(G19&lt;&gt;"",H19&lt;&gt;"",I19&lt;&gt;"",J19&lt;&gt;""),0)</f>
        <v>0</v>
      </c>
      <c r="W19" s="90">
        <f>IF(F19&lt;&gt;"",IF(G19&lt;&gt;"",1,0)+IF(H19&lt;&gt;"",1,0)+IF(I19&lt;&gt;"",1,0)+IF(J19&lt;&gt;"",1,0),0)</f>
        <v>0</v>
      </c>
      <c r="X19" s="90" t="b">
        <f>OR(V19=FALSE)</f>
        <v>1</v>
      </c>
      <c r="Y19" s="253">
        <f>T19</f>
        <v>1</v>
      </c>
      <c r="Z19" s="73">
        <f>L18</f>
        <v>0.1</v>
      </c>
      <c r="AA19" s="90">
        <f>SUM(S19:S19)</f>
        <v>0</v>
      </c>
      <c r="AB19" s="90">
        <f>IF(SUM(R19:R19)=0,0,1)</f>
        <v>0</v>
      </c>
      <c r="AC19" s="105">
        <f>IF(AB19=1,SUMPRODUCT(Q19:Q19,R19:R19)/SUMPRODUCT(P19:P19,R19:R19),0)</f>
        <v>0</v>
      </c>
    </row>
    <row r="20" spans="3:29" ht="36" customHeight="1">
      <c r="C20" s="422" t="s">
        <v>117</v>
      </c>
      <c r="D20" s="423"/>
      <c r="E20" s="423"/>
      <c r="F20" s="423"/>
      <c r="G20" s="423"/>
      <c r="H20" s="423"/>
      <c r="I20" s="423"/>
      <c r="J20" s="423"/>
      <c r="K20" s="423"/>
      <c r="L20" s="230">
        <v>0.1</v>
      </c>
      <c r="M20" s="10">
        <f>L21+L22</f>
        <v>1</v>
      </c>
      <c r="N20" s="10"/>
      <c r="O20" s="11"/>
      <c r="Y20" s="108">
        <f>Y19*Z19</f>
        <v>0.1</v>
      </c>
    </row>
    <row r="21" spans="3:29" ht="64.5" customHeight="1">
      <c r="C21" s="2" t="s">
        <v>119</v>
      </c>
      <c r="D21" s="119" t="s">
        <v>118</v>
      </c>
      <c r="E21" s="200" t="s">
        <v>120</v>
      </c>
      <c r="F21" s="235"/>
      <c r="G21" s="317"/>
      <c r="H21" s="318"/>
      <c r="I21" s="318"/>
      <c r="J21" s="319"/>
      <c r="K21" s="129" t="str">
        <f>IF(R21&gt;1,"?",(IF(W21&gt;0,"?","")))</f>
        <v/>
      </c>
      <c r="L21" s="86">
        <v>0.5</v>
      </c>
      <c r="M21" s="7"/>
      <c r="N21" s="7"/>
      <c r="O21" s="11"/>
      <c r="P21" s="99">
        <f>L21</f>
        <v>0.5</v>
      </c>
      <c r="Q21" s="90">
        <f>IF(J21&lt;&gt;"",1,IF(I21&lt;&gt;"",2/3,IF(H21&lt;&gt;"",1/3,0)))*P21*20</f>
        <v>0</v>
      </c>
      <c r="R21" s="90">
        <f>IF(F21="",IF(G21&lt;&gt;"",1,0)+IF(H21&lt;&gt;"",1,0)+IF(I21&lt;&gt;"",1,0)+IF(J21&lt;&gt;"",1,0),0)</f>
        <v>0</v>
      </c>
      <c r="S21" s="90">
        <f>IF(F21&lt;&gt;"",0,IF(G21="",(Q21/(P21*20)),0.02+(Q21/(P21*20))))</f>
        <v>0</v>
      </c>
      <c r="T21" s="90">
        <f>IF(F21&lt;&gt;"",0,P21)</f>
        <v>0.5</v>
      </c>
      <c r="U21" s="90">
        <f>IF(K21&lt;&gt;"",1,0)</f>
        <v>0</v>
      </c>
      <c r="V21" s="90" t="b">
        <f>IF(F21="",OR(G21&lt;&gt;"",H21&lt;&gt;"",I21&lt;&gt;"",J21&lt;&gt;""),0)</f>
        <v>0</v>
      </c>
      <c r="W21" s="90">
        <f>IF(F21&lt;&gt;"",IF(G21&lt;&gt;"",1,0)+IF(H21&lt;&gt;"",1,0)+IF(I21&lt;&gt;"",1,0)+IF(J21&lt;&gt;"",1,0),0)</f>
        <v>0</v>
      </c>
      <c r="X21" s="90" t="b">
        <f>OR(V21=FALSE,V22=FALSE)</f>
        <v>1</v>
      </c>
      <c r="Y21" s="253">
        <f>T21+T22</f>
        <v>1</v>
      </c>
      <c r="Z21" s="73">
        <f>L20</f>
        <v>0.1</v>
      </c>
      <c r="AA21" s="90">
        <f>SUM(S21:S22)</f>
        <v>0</v>
      </c>
      <c r="AB21" s="90">
        <f>IF(SUM(R21:R22)=0,0,1)</f>
        <v>0</v>
      </c>
      <c r="AC21" s="105">
        <f>IF(AB21=1,SUMPRODUCT(Q21:Q22,R21:R22)/SUMPRODUCT(P21:P22,R21:R22),0)</f>
        <v>0</v>
      </c>
    </row>
    <row r="22" spans="3:29" ht="113.25" customHeight="1">
      <c r="C22" s="2" t="s">
        <v>122</v>
      </c>
      <c r="D22" s="119" t="s">
        <v>121</v>
      </c>
      <c r="E22" s="311" t="s">
        <v>199</v>
      </c>
      <c r="F22" s="235"/>
      <c r="G22" s="318"/>
      <c r="H22" s="318"/>
      <c r="I22" s="318"/>
      <c r="J22" s="319"/>
      <c r="K22" s="129" t="str">
        <f t="shared" ref="K22" si="1">IF(R22&gt;1,"?",(IF(W22&gt;0,"?","")))</f>
        <v/>
      </c>
      <c r="L22" s="86">
        <v>0.5</v>
      </c>
      <c r="M22" s="7"/>
      <c r="N22" s="7"/>
      <c r="O22" s="11"/>
      <c r="P22" s="99">
        <f>L22</f>
        <v>0.5</v>
      </c>
      <c r="Q22" s="90">
        <f>IF(J22&lt;&gt;"",1,IF(I22&lt;&gt;"",2/3,IF(H22&lt;&gt;"",1/3,0)))*P22*20</f>
        <v>0</v>
      </c>
      <c r="R22" s="90">
        <f>IF(F22="",IF(G22&lt;&gt;"",1,0)+IF(H22&lt;&gt;"",1,0)+IF(I22&lt;&gt;"",1,0)+IF(J22&lt;&gt;"",1,0),0)</f>
        <v>0</v>
      </c>
      <c r="S22" s="90">
        <f>IF(F22&lt;&gt;"",0,IF(G22="",(Q22/(P22*20)),0.02+(Q22/(P22*20))))</f>
        <v>0</v>
      </c>
      <c r="T22" s="90">
        <f>IF(F22&lt;&gt;"",0,P22)</f>
        <v>0.5</v>
      </c>
      <c r="U22" s="90">
        <f>IF(K22&lt;&gt;"",1,0)</f>
        <v>0</v>
      </c>
      <c r="V22" s="90" t="b">
        <f>IF(F22="",OR(G22&lt;&gt;"",H22&lt;&gt;"",I22&lt;&gt;"",J22&lt;&gt;""),0)</f>
        <v>0</v>
      </c>
      <c r="W22" s="90">
        <f>IF(F22&lt;&gt;"",IF(G22&lt;&gt;"",1,0)+IF(H22&lt;&gt;"",1,0)+IF(I22&lt;&gt;"",1,0)+IF(J22&lt;&gt;"",1,0),0)</f>
        <v>0</v>
      </c>
      <c r="Y22" s="108">
        <f>Y21*Z21</f>
        <v>0.1</v>
      </c>
    </row>
    <row r="23" spans="3:29" ht="36" customHeight="1">
      <c r="C23" s="424" t="s">
        <v>123</v>
      </c>
      <c r="D23" s="424"/>
      <c r="E23" s="424"/>
      <c r="F23" s="424"/>
      <c r="G23" s="424"/>
      <c r="H23" s="424"/>
      <c r="I23" s="424"/>
      <c r="J23" s="424"/>
      <c r="K23" s="425"/>
      <c r="L23" s="230">
        <v>0.06</v>
      </c>
      <c r="M23" s="10">
        <f>L24+L25</f>
        <v>1</v>
      </c>
      <c r="N23" s="10"/>
      <c r="O23" s="11"/>
    </row>
    <row r="24" spans="3:29" ht="57.75" customHeight="1">
      <c r="C24" s="45" t="s">
        <v>124</v>
      </c>
      <c r="D24" s="47" t="s">
        <v>125</v>
      </c>
      <c r="E24" s="47" t="s">
        <v>154</v>
      </c>
      <c r="F24" s="235"/>
      <c r="G24" s="320"/>
      <c r="H24" s="320"/>
      <c r="I24" s="320"/>
      <c r="J24" s="321"/>
      <c r="K24" s="129" t="str">
        <f t="shared" ref="K24:K41" si="2">IF(R24&gt;1,"?",(IF(W24&gt;0,"?","")))</f>
        <v/>
      </c>
      <c r="L24" s="86">
        <v>0.5</v>
      </c>
      <c r="M24" s="7"/>
      <c r="N24" s="7"/>
      <c r="O24" s="11"/>
      <c r="P24" s="99">
        <f>L24</f>
        <v>0.5</v>
      </c>
      <c r="Q24" s="90">
        <f>IF(J24&lt;&gt;"",1,IF(I24&lt;&gt;"",2/3,IF(H24&lt;&gt;"",1/3,0)))*P24*20</f>
        <v>0</v>
      </c>
      <c r="R24" s="90">
        <f>IF(F24="",IF(G24&lt;&gt;"",1,0)+IF(H24&lt;&gt;"",1,0)+IF(I24&lt;&gt;"",1,0)+IF(J24&lt;&gt;"",1,0),0)</f>
        <v>0</v>
      </c>
      <c r="S24" s="90">
        <f>IF(F24&lt;&gt;"",0,IF(G24="",(Q24/(P24*20)),0.02+(Q24/(P24*20))))</f>
        <v>0</v>
      </c>
      <c r="T24" s="90">
        <f>IF(F24&lt;&gt;"",0,P24)</f>
        <v>0.5</v>
      </c>
      <c r="U24" s="90">
        <f>IF(K24&lt;&gt;"",1,0)</f>
        <v>0</v>
      </c>
      <c r="V24" s="90" t="b">
        <f>IF(F24="",OR(G24&lt;&gt;"",H24&lt;&gt;"",I24&lt;&gt;"",J24&lt;&gt;""),0)</f>
        <v>0</v>
      </c>
      <c r="W24" s="90">
        <f>IF(F24&lt;&gt;"",IF(G24&lt;&gt;"",1,0)+IF(H24&lt;&gt;"",1,0)+IF(I24&lt;&gt;"",1,0)+IF(J24&lt;&gt;"",1,0),0)</f>
        <v>0</v>
      </c>
      <c r="X24" s="90" t="b">
        <f>OR(V24=FALSE,V25=FALSE)</f>
        <v>1</v>
      </c>
      <c r="Y24" s="253">
        <f>T24+T25</f>
        <v>1</v>
      </c>
      <c r="Z24" s="73">
        <f>L23</f>
        <v>0.06</v>
      </c>
      <c r="AA24" s="90">
        <f>SUM(S24:S25)</f>
        <v>0</v>
      </c>
      <c r="AB24" s="90">
        <f>IF(SUM(R24:R25)=0,0,1)</f>
        <v>0</v>
      </c>
      <c r="AC24" s="105">
        <f>IF(AB24=1,SUMPRODUCT(Q24:Q25,R24:R25)/SUMPRODUCT(P24:P25,R24:R25),0)</f>
        <v>0</v>
      </c>
    </row>
    <row r="25" spans="3:29" ht="103.5" customHeight="1">
      <c r="C25" s="45" t="s">
        <v>58</v>
      </c>
      <c r="D25" s="47" t="s">
        <v>126</v>
      </c>
      <c r="E25" s="47" t="s">
        <v>197</v>
      </c>
      <c r="F25" s="235"/>
      <c r="G25" s="320"/>
      <c r="H25" s="320"/>
      <c r="I25" s="320"/>
      <c r="J25" s="321"/>
      <c r="K25" s="129" t="str">
        <f t="shared" si="2"/>
        <v/>
      </c>
      <c r="L25" s="86">
        <v>0.5</v>
      </c>
      <c r="P25" s="99">
        <f>L25</f>
        <v>0.5</v>
      </c>
      <c r="Q25" s="90">
        <f>IF(J25&lt;&gt;"",1,IF(I25&lt;&gt;"",2/3,IF(H25&lt;&gt;"",1/3,0)))*P25*20</f>
        <v>0</v>
      </c>
      <c r="R25" s="90">
        <f>IF(F25="",IF(G25&lt;&gt;"",1,0)+IF(H25&lt;&gt;"",1,0)+IF(I25&lt;&gt;"",1,0)+IF(J25&lt;&gt;"",1,0),0)</f>
        <v>0</v>
      </c>
      <c r="S25" s="90">
        <f>IF(F25&lt;&gt;"",0,IF(G25="",(Q25/(P25*20)),0.02+(Q25/(P25*20))))</f>
        <v>0</v>
      </c>
      <c r="T25" s="90">
        <f>IF(F25&lt;&gt;"",0,P25)</f>
        <v>0.5</v>
      </c>
      <c r="U25" s="90">
        <f>IF(K25&lt;&gt;"",1,0)</f>
        <v>0</v>
      </c>
      <c r="V25" s="90" t="b">
        <f>IF(F25="",OR(G25&lt;&gt;"",H25&lt;&gt;"",I25&lt;&gt;"",J25&lt;&gt;""),0)</f>
        <v>0</v>
      </c>
      <c r="W25" s="90">
        <f>IF(F25&lt;&gt;"",IF(G25&lt;&gt;"",1,0)+IF(H25&lt;&gt;"",1,0)+IF(I25&lt;&gt;"",1,0)+IF(J25&lt;&gt;"",1,0),0)</f>
        <v>0</v>
      </c>
      <c r="Y25" s="108">
        <f>Y24*Z24</f>
        <v>0.06</v>
      </c>
    </row>
    <row r="26" spans="3:29" ht="36" customHeight="1">
      <c r="C26" s="399" t="s">
        <v>127</v>
      </c>
      <c r="D26" s="400"/>
      <c r="E26" s="400"/>
      <c r="F26" s="400"/>
      <c r="G26" s="400"/>
      <c r="H26" s="400"/>
      <c r="I26" s="400"/>
      <c r="J26" s="400"/>
      <c r="K26" s="405"/>
      <c r="L26" s="229">
        <v>0.15</v>
      </c>
      <c r="M26" s="226">
        <f>L27+L28</f>
        <v>1</v>
      </c>
      <c r="N26" s="226"/>
      <c r="P26" s="3">
        <f>L26</f>
        <v>0.15</v>
      </c>
      <c r="Q26" s="3">
        <f>IF(J26&lt;&gt;"",1,IF(I26&lt;&gt;"",2/3,IF(H26&lt;&gt;"",1/3,0)))*P26*20</f>
        <v>0</v>
      </c>
      <c r="S26" s="3">
        <f>IF(F26&lt;&gt;"",0,IF(G26="",(Q26/(P26*20)),0.02+(Q26/(P26*20))))</f>
        <v>0</v>
      </c>
      <c r="T26" s="3">
        <f>IF(F26&lt;&gt;"",0,P26)</f>
        <v>0.15</v>
      </c>
    </row>
    <row r="27" spans="3:29" ht="116.25" customHeight="1">
      <c r="C27" s="46" t="s">
        <v>129</v>
      </c>
      <c r="D27" s="47" t="s">
        <v>128</v>
      </c>
      <c r="E27" s="47" t="s">
        <v>155</v>
      </c>
      <c r="F27" s="235"/>
      <c r="G27" s="320"/>
      <c r="H27" s="320"/>
      <c r="I27" s="320"/>
      <c r="J27" s="321"/>
      <c r="K27" s="129" t="str">
        <f t="shared" si="2"/>
        <v/>
      </c>
      <c r="L27" s="86">
        <v>0.7</v>
      </c>
      <c r="P27" s="99">
        <f>L27</f>
        <v>0.7</v>
      </c>
      <c r="Q27" s="90">
        <f>IF(J27&lt;&gt;"",1,IF(I27&lt;&gt;"",2/3,IF(H27&lt;&gt;"",1/3,0)))*P27*20</f>
        <v>0</v>
      </c>
      <c r="R27" s="90">
        <f>IF(F27="",IF(G27&lt;&gt;"",1,0)+IF(H27&lt;&gt;"",1,0)+IF(I27&lt;&gt;"",1,0)+IF(J27&lt;&gt;"",1,0),0)</f>
        <v>0</v>
      </c>
      <c r="S27" s="90">
        <f>IF(F27&lt;&gt;"",0,IF(G27="",(Q27/(P27*20)),0.02+(Q27/(P27*20))))</f>
        <v>0</v>
      </c>
      <c r="T27" s="90">
        <f>IF(F27&lt;&gt;"",0,P27)</f>
        <v>0.7</v>
      </c>
      <c r="U27" s="90">
        <f>IF(K27&lt;&gt;"",1,0)</f>
        <v>0</v>
      </c>
      <c r="V27" s="90" t="b">
        <f>IF(F27="",OR(G27&lt;&gt;"",H27&lt;&gt;"",I27&lt;&gt;"",J27&lt;&gt;""),0)</f>
        <v>0</v>
      </c>
      <c r="W27" s="90">
        <f>IF(F27&lt;&gt;"",IF(G27&lt;&gt;"",1,0)+IF(H27&lt;&gt;"",1,0)+IF(I27&lt;&gt;"",1,0)+IF(J27&lt;&gt;"",1,0),0)</f>
        <v>0</v>
      </c>
      <c r="X27" s="90" t="b">
        <f>OR(V27=FALSE,V28=FALSE,V41=FALSE)</f>
        <v>1</v>
      </c>
      <c r="Y27" s="253">
        <f>T27+T28</f>
        <v>1</v>
      </c>
      <c r="Z27" s="73">
        <f>L26</f>
        <v>0.15</v>
      </c>
      <c r="AA27" s="90">
        <f>SUM(S27:S28)</f>
        <v>0</v>
      </c>
      <c r="AB27" s="90">
        <f>IF(SUM(R27:R28)=0,0,1)</f>
        <v>0</v>
      </c>
      <c r="AC27" s="105">
        <f>IF(AB27=1,SUMPRODUCT(Q27:Q28,R27:R28)/SUMPRODUCT(P27:P28,R27:R28),0)</f>
        <v>0</v>
      </c>
    </row>
    <row r="28" spans="3:29" ht="51" customHeight="1">
      <c r="C28" s="46" t="s">
        <v>139</v>
      </c>
      <c r="D28" s="47" t="s">
        <v>130</v>
      </c>
      <c r="E28" s="47" t="s">
        <v>131</v>
      </c>
      <c r="F28" s="235"/>
      <c r="G28" s="320"/>
      <c r="H28" s="320"/>
      <c r="I28" s="320"/>
      <c r="J28" s="321"/>
      <c r="K28" s="129" t="str">
        <f t="shared" si="2"/>
        <v/>
      </c>
      <c r="L28" s="86">
        <v>0.3</v>
      </c>
      <c r="P28" s="99">
        <f>L28</f>
        <v>0.3</v>
      </c>
      <c r="Q28" s="90">
        <f>IF(J28&lt;&gt;"",1,IF(I28&lt;&gt;"",2/3,IF(H28&lt;&gt;"",1/3,0)))*P28*20</f>
        <v>0</v>
      </c>
      <c r="R28" s="90">
        <f>IF(F28="",IF(G28&lt;&gt;"",1,0)+IF(H28&lt;&gt;"",1,0)+IF(I28&lt;&gt;"",1,0)+IF(J28&lt;&gt;"",1,0),0)</f>
        <v>0</v>
      </c>
      <c r="S28" s="90">
        <f>IF(F28&lt;&gt;"",0,IF(G28="",(Q28/(P28*20)),0.02+(Q28/(P28*20))))</f>
        <v>0</v>
      </c>
      <c r="T28" s="90">
        <f>IF(F28&lt;&gt;"",0,P28)</f>
        <v>0.3</v>
      </c>
      <c r="U28" s="90">
        <f>IF(K28&lt;&gt;"",1,0)</f>
        <v>0</v>
      </c>
      <c r="V28" s="90" t="b">
        <f>IF(F28="",OR(G28&lt;&gt;"",H28&lt;&gt;"",I28&lt;&gt;"",J28&lt;&gt;""),0)</f>
        <v>0</v>
      </c>
      <c r="W28" s="90">
        <f>IF(F28&lt;&gt;"",IF(G28&lt;&gt;"",1,0)+IF(H28&lt;&gt;"",1,0)+IF(I28&lt;&gt;"",1,0)+IF(J28&lt;&gt;"",1,0),0)</f>
        <v>0</v>
      </c>
      <c r="Y28" s="108">
        <f>Y27*Z27</f>
        <v>0.15</v>
      </c>
    </row>
    <row r="29" spans="3:29" ht="36" customHeight="1">
      <c r="C29" s="399" t="s">
        <v>132</v>
      </c>
      <c r="D29" s="400"/>
      <c r="E29" s="400"/>
      <c r="F29" s="400"/>
      <c r="G29" s="400"/>
      <c r="H29" s="400"/>
      <c r="I29" s="400"/>
      <c r="J29" s="400"/>
      <c r="K29" s="405" t="str">
        <f t="shared" si="2"/>
        <v/>
      </c>
      <c r="L29" s="229">
        <v>0.15</v>
      </c>
      <c r="M29" s="226">
        <f>L30+L31+L32</f>
        <v>0.99999999999999989</v>
      </c>
      <c r="N29" s="226"/>
      <c r="O29" s="103"/>
      <c r="P29" s="256"/>
      <c r="Q29" s="245"/>
      <c r="R29" s="245"/>
      <c r="S29" s="245"/>
      <c r="T29" s="245"/>
      <c r="U29" s="245"/>
      <c r="V29" s="245"/>
      <c r="W29" s="245"/>
      <c r="X29" s="103"/>
    </row>
    <row r="30" spans="3:29" ht="54" customHeight="1">
      <c r="C30" s="46" t="s">
        <v>138</v>
      </c>
      <c r="D30" s="61" t="s">
        <v>137</v>
      </c>
      <c r="E30" s="61" t="s">
        <v>156</v>
      </c>
      <c r="F30" s="235"/>
      <c r="G30" s="328"/>
      <c r="H30" s="328"/>
      <c r="I30" s="328"/>
      <c r="J30" s="328"/>
      <c r="K30" s="129" t="str">
        <f t="shared" si="2"/>
        <v/>
      </c>
      <c r="L30" s="86">
        <v>0.35</v>
      </c>
      <c r="P30" s="99">
        <f>L30</f>
        <v>0.35</v>
      </c>
      <c r="Q30" s="90">
        <f>IF(J30&lt;&gt;"",1,IF(I30&lt;&gt;"",2/3,IF(H30&lt;&gt;"",1/3,0)))*P30*20</f>
        <v>0</v>
      </c>
      <c r="R30" s="90">
        <f>IF(F30="",IF(G30&lt;&gt;"",1,0)+IF(H30&lt;&gt;"",1,0)+IF(I30&lt;&gt;"",1,0)+IF(J30&lt;&gt;"",1,0),0)</f>
        <v>0</v>
      </c>
      <c r="S30" s="90">
        <f>IF(F30&lt;&gt;"",0,IF(G30="",(Q30/(P30*20)),0.02+(Q30/(P30*20))))</f>
        <v>0</v>
      </c>
      <c r="T30" s="90">
        <f>IF(F30&lt;&gt;"",0,P30)</f>
        <v>0.35</v>
      </c>
      <c r="U30" s="90">
        <f>IF(K30&lt;&gt;"",1,0)</f>
        <v>0</v>
      </c>
      <c r="V30" s="90" t="b">
        <f>IF(F30="",OR(G30&lt;&gt;"",H30&lt;&gt;"",I30&lt;&gt;"",J30&lt;&gt;""),0)</f>
        <v>0</v>
      </c>
      <c r="W30" s="90">
        <f>IF(F30&lt;&gt;"",IF(G30&lt;&gt;"",1,0)+IF(H30&lt;&gt;"",1,0)+IF(I30&lt;&gt;"",1,0)+IF(J30&lt;&gt;"",1,0),0)</f>
        <v>0</v>
      </c>
      <c r="X30" s="90" t="b">
        <f>OR(V30=FALSE,V31=FALSE,V32=FALSE)</f>
        <v>1</v>
      </c>
      <c r="Y30" s="253">
        <f>T30+T31+T32</f>
        <v>0.99999999999999989</v>
      </c>
      <c r="Z30" s="73">
        <f>L29</f>
        <v>0.15</v>
      </c>
      <c r="AA30" s="90">
        <f>SUM(S30:S32)</f>
        <v>0</v>
      </c>
      <c r="AB30" s="90">
        <f>IF(SUM(R30:R32)=0,0,1)</f>
        <v>0</v>
      </c>
      <c r="AC30" s="105">
        <f>IF(AB30=1,SUMPRODUCT(Q30:Q32,R30:R32)/SUMPRODUCT(P30:P32,R30:R32),0)</f>
        <v>0</v>
      </c>
    </row>
    <row r="31" spans="3:29" ht="36.75" customHeight="1">
      <c r="C31" s="46" t="s">
        <v>140</v>
      </c>
      <c r="D31" s="61" t="s">
        <v>143</v>
      </c>
      <c r="E31" s="61" t="s">
        <v>144</v>
      </c>
      <c r="F31" s="235"/>
      <c r="G31" s="328"/>
      <c r="H31" s="328"/>
      <c r="I31" s="328"/>
      <c r="J31" s="328"/>
      <c r="K31" s="129" t="str">
        <f t="shared" si="2"/>
        <v/>
      </c>
      <c r="L31" s="86">
        <v>0.3</v>
      </c>
      <c r="P31" s="99">
        <f>L31</f>
        <v>0.3</v>
      </c>
      <c r="Q31" s="90">
        <f>IF(J31&lt;&gt;"",1,IF(I31&lt;&gt;"",2/3,IF(H31&lt;&gt;"",1/3,0)))*P31*20</f>
        <v>0</v>
      </c>
      <c r="R31" s="90">
        <f>IF(F31="",IF(G31&lt;&gt;"",1,0)+IF(H31&lt;&gt;"",1,0)+IF(I31&lt;&gt;"",1,0)+IF(J31&lt;&gt;"",1,0),0)</f>
        <v>0</v>
      </c>
      <c r="S31" s="90">
        <f>IF(F31&lt;&gt;"",0,IF(G31="",(Q31/(P31*20)),0.02+(Q31/(P31*20))))</f>
        <v>0</v>
      </c>
      <c r="T31" s="90">
        <f>IF(F31&lt;&gt;"",0,P31)</f>
        <v>0.3</v>
      </c>
      <c r="U31" s="90">
        <f>IF(K31&lt;&gt;"",1,0)</f>
        <v>0</v>
      </c>
      <c r="V31" s="90" t="b">
        <f>IF(F31="",OR(G31&lt;&gt;"",H31&lt;&gt;"",I31&lt;&gt;"",J31&lt;&gt;""),0)</f>
        <v>0</v>
      </c>
      <c r="W31" s="90">
        <f>IF(F31&lt;&gt;"",IF(G31&lt;&gt;"",1,0)+IF(H31&lt;&gt;"",1,0)+IF(I31&lt;&gt;"",1,0)+IF(J31&lt;&gt;"",1,0),0)</f>
        <v>0</v>
      </c>
      <c r="Y31" s="108">
        <f>Y30*Z30</f>
        <v>0.14999999999999997</v>
      </c>
    </row>
    <row r="32" spans="3:29" ht="54.75" customHeight="1">
      <c r="C32" s="46" t="s">
        <v>145</v>
      </c>
      <c r="D32" s="221" t="s">
        <v>146</v>
      </c>
      <c r="E32" s="222" t="s">
        <v>159</v>
      </c>
      <c r="F32" s="235"/>
      <c r="G32" s="328"/>
      <c r="H32" s="328"/>
      <c r="I32" s="328"/>
      <c r="J32" s="328"/>
      <c r="K32" s="129" t="str">
        <f t="shared" si="2"/>
        <v/>
      </c>
      <c r="L32" s="86">
        <v>0.35</v>
      </c>
      <c r="P32" s="99">
        <f>L32</f>
        <v>0.35</v>
      </c>
      <c r="Q32" s="90">
        <f>IF(J32&lt;&gt;"",1,IF(I32&lt;&gt;"",2/3,IF(H32&lt;&gt;"",1/3,0)))*P32*20</f>
        <v>0</v>
      </c>
      <c r="R32" s="90">
        <f>IF(F32="",IF(G32&lt;&gt;"",1,0)+IF(H32&lt;&gt;"",1,0)+IF(I32&lt;&gt;"",1,0)+IF(J32&lt;&gt;"",1,0),0)</f>
        <v>0</v>
      </c>
      <c r="S32" s="90">
        <f>IF(F32&lt;&gt;"",0,IF(G32="",(Q32/(P32*20)),0.02+(Q32/(P32*20))))</f>
        <v>0</v>
      </c>
      <c r="T32" s="90">
        <f>IF(F32&lt;&gt;"",0,P32)</f>
        <v>0.35</v>
      </c>
      <c r="U32" s="90">
        <f>IF(K32&lt;&gt;"",1,0)</f>
        <v>0</v>
      </c>
      <c r="V32" s="90" t="b">
        <f>IF(F32="",OR(G32&lt;&gt;"",H32&lt;&gt;"",I32&lt;&gt;"",J32&lt;&gt;""),0)</f>
        <v>0</v>
      </c>
      <c r="W32" s="90">
        <f>IF(F32&lt;&gt;"",IF(G32&lt;&gt;"",1,0)+IF(H32&lt;&gt;"",1,0)+IF(I32&lt;&gt;"",1,0)+IF(J32&lt;&gt;"",1,0),0)</f>
        <v>0</v>
      </c>
    </row>
    <row r="33" spans="3:29" ht="36" customHeight="1">
      <c r="C33" s="398" t="s">
        <v>133</v>
      </c>
      <c r="D33" s="398"/>
      <c r="E33" s="398"/>
      <c r="F33" s="398"/>
      <c r="G33" s="398"/>
      <c r="H33" s="398"/>
      <c r="I33" s="398"/>
      <c r="J33" s="399"/>
      <c r="K33" s="228"/>
      <c r="L33" s="229">
        <v>0.1</v>
      </c>
      <c r="M33" s="226">
        <f>L34+L35</f>
        <v>1</v>
      </c>
      <c r="N33" s="226"/>
      <c r="P33" s="257"/>
      <c r="Q33" s="258"/>
      <c r="R33" s="258"/>
      <c r="S33" s="258"/>
      <c r="T33" s="258"/>
      <c r="U33" s="258"/>
      <c r="V33" s="258"/>
      <c r="W33" s="258"/>
    </row>
    <row r="34" spans="3:29" ht="39" customHeight="1">
      <c r="C34" s="46" t="s">
        <v>141</v>
      </c>
      <c r="D34" s="61" t="s">
        <v>147</v>
      </c>
      <c r="E34" s="61" t="s">
        <v>148</v>
      </c>
      <c r="F34" s="235"/>
      <c r="G34" s="329"/>
      <c r="H34" s="329"/>
      <c r="I34" s="329"/>
      <c r="J34" s="330"/>
      <c r="K34" s="129" t="str">
        <f t="shared" si="2"/>
        <v/>
      </c>
      <c r="L34" s="86">
        <v>0.5</v>
      </c>
      <c r="P34" s="99">
        <f>L34</f>
        <v>0.5</v>
      </c>
      <c r="Q34" s="90">
        <f>IF(J34&lt;&gt;"",1,IF(I34&lt;&gt;"",2/3,IF(H34&lt;&gt;"",1/3,0)))*P34*20</f>
        <v>0</v>
      </c>
      <c r="R34" s="90">
        <f>IF(F34="",IF(G34&lt;&gt;"",1,0)+IF(H34&lt;&gt;"",1,0)+IF(I34&lt;&gt;"",1,0)+IF(J34&lt;&gt;"",1,0),0)</f>
        <v>0</v>
      </c>
      <c r="S34" s="90">
        <f>IF(F34&lt;&gt;"",0,IF(G34="",(Q34/(P34*20)),0.02+(Q34/(P34*20))))</f>
        <v>0</v>
      </c>
      <c r="T34" s="90">
        <f>IF(F34&lt;&gt;"",0,P34)</f>
        <v>0.5</v>
      </c>
      <c r="U34" s="90">
        <f>IF(K34&lt;&gt;"",1,0)</f>
        <v>0</v>
      </c>
      <c r="V34" s="90" t="b">
        <f>IF(F34="",OR(G34&lt;&gt;"",H34&lt;&gt;"",I34&lt;&gt;"",J34&lt;&gt;""),0)</f>
        <v>0</v>
      </c>
      <c r="W34" s="90">
        <f>IF(F34&lt;&gt;"",IF(G34&lt;&gt;"",1,0)+IF(H34&lt;&gt;"",1,0)+IF(I34&lt;&gt;"",1,0)+IF(J34&lt;&gt;"",1,0),0)</f>
        <v>0</v>
      </c>
      <c r="X34" s="90" t="b">
        <f>OR(V34=FALSE,V35=FALSE)</f>
        <v>1</v>
      </c>
      <c r="Y34" s="253">
        <f>T34+T35</f>
        <v>1</v>
      </c>
      <c r="Z34" s="73">
        <f>L33</f>
        <v>0.1</v>
      </c>
      <c r="AA34" s="90">
        <f>SUM(S34:S35)</f>
        <v>0</v>
      </c>
      <c r="AB34" s="90">
        <f>IF(SUM(R34:R35)=0,0,1)</f>
        <v>0</v>
      </c>
      <c r="AC34" s="105">
        <f>IF(AB34=1,SUMPRODUCT(Q34:Q35,R34:R35)/SUMPRODUCT(P34:P35,R34:R35),0)</f>
        <v>0</v>
      </c>
    </row>
    <row r="35" spans="3:29" ht="86.25" customHeight="1">
      <c r="C35" s="46" t="s">
        <v>142</v>
      </c>
      <c r="D35" s="61" t="s">
        <v>215</v>
      </c>
      <c r="E35" s="61" t="s">
        <v>194</v>
      </c>
      <c r="F35" s="235"/>
      <c r="G35" s="329"/>
      <c r="H35" s="329"/>
      <c r="I35" s="329"/>
      <c r="J35" s="330"/>
      <c r="K35" s="129" t="str">
        <f t="shared" si="2"/>
        <v/>
      </c>
      <c r="L35" s="86">
        <v>0.5</v>
      </c>
      <c r="P35" s="99">
        <f>L35</f>
        <v>0.5</v>
      </c>
      <c r="Q35" s="90">
        <f>IF(J35&lt;&gt;"",1,IF(I35&lt;&gt;"",2/3,IF(H35&lt;&gt;"",1/3,0)))*P35*20</f>
        <v>0</v>
      </c>
      <c r="R35" s="90">
        <f>IF(F35="",IF(G35&lt;&gt;"",1,0)+IF(H35&lt;&gt;"",1,0)+IF(I35&lt;&gt;"",1,0)+IF(J35&lt;&gt;"",1,0),0)</f>
        <v>0</v>
      </c>
      <c r="S35" s="90">
        <f>IF(F35&lt;&gt;"",0,IF(G35="",(Q35/(P35*20)),0.02+(Q35/(P35*20))))</f>
        <v>0</v>
      </c>
      <c r="T35" s="90">
        <f>IF(F35&lt;&gt;"",0,P35)</f>
        <v>0.5</v>
      </c>
      <c r="U35" s="90">
        <f>IF(K35&lt;&gt;"",1,0)</f>
        <v>0</v>
      </c>
      <c r="V35" s="90" t="b">
        <f>IF(F35="",OR(G35&lt;&gt;"",H35&lt;&gt;"",I35&lt;&gt;"",J35&lt;&gt;""),0)</f>
        <v>0</v>
      </c>
      <c r="W35" s="90">
        <f>IF(F35&lt;&gt;"",IF(G35&lt;&gt;"",1,0)+IF(H35&lt;&gt;"",1,0)+IF(I35&lt;&gt;"",1,0)+IF(J35&lt;&gt;"",1,0),0)</f>
        <v>0</v>
      </c>
      <c r="Y35" s="108">
        <f>Y34*Z34</f>
        <v>0.1</v>
      </c>
    </row>
    <row r="36" spans="3:29" ht="36" customHeight="1">
      <c r="C36" s="398" t="s">
        <v>134</v>
      </c>
      <c r="D36" s="398"/>
      <c r="E36" s="398"/>
      <c r="F36" s="398"/>
      <c r="G36" s="398"/>
      <c r="H36" s="398"/>
      <c r="I36" s="398"/>
      <c r="J36" s="399"/>
      <c r="K36" s="227"/>
      <c r="L36" s="229">
        <v>0.14000000000000001</v>
      </c>
      <c r="M36" s="226">
        <f>L37+L38+L39</f>
        <v>1</v>
      </c>
      <c r="N36" s="226"/>
      <c r="P36" s="256"/>
      <c r="Q36" s="245"/>
      <c r="R36" s="245"/>
      <c r="S36" s="245"/>
      <c r="T36" s="245"/>
      <c r="U36" s="245"/>
      <c r="V36" s="245"/>
      <c r="W36" s="245"/>
    </row>
    <row r="37" spans="3:29" ht="51.75" customHeight="1">
      <c r="C37" s="46" t="s">
        <v>39</v>
      </c>
      <c r="D37" s="61" t="s">
        <v>149</v>
      </c>
      <c r="E37" s="61" t="s">
        <v>150</v>
      </c>
      <c r="F37" s="235"/>
      <c r="G37" s="329"/>
      <c r="H37" s="329"/>
      <c r="I37" s="329"/>
      <c r="J37" s="330"/>
      <c r="K37" s="129" t="str">
        <f t="shared" si="2"/>
        <v/>
      </c>
      <c r="L37" s="86">
        <v>0.4</v>
      </c>
      <c r="P37" s="99">
        <f>L37</f>
        <v>0.4</v>
      </c>
      <c r="Q37" s="90">
        <f>IF(J37&lt;&gt;"",1,IF(I37&lt;&gt;"",2/3,IF(H37&lt;&gt;"",1/3,0)))*P37*20</f>
        <v>0</v>
      </c>
      <c r="R37" s="90">
        <f>IF(F37="",IF(G37&lt;&gt;"",1,0)+IF(H37&lt;&gt;"",1,0)+IF(I37&lt;&gt;"",1,0)+IF(J37&lt;&gt;"",1,0),0)</f>
        <v>0</v>
      </c>
      <c r="S37" s="90">
        <f>IF(F37&lt;&gt;"",0,IF(G37="",(Q37/(P37*20)),0.02+(Q37/(P37*20))))</f>
        <v>0</v>
      </c>
      <c r="T37" s="90">
        <f>IF(F37&lt;&gt;"",0,P37)</f>
        <v>0.4</v>
      </c>
      <c r="U37" s="90">
        <f>IF(K37&lt;&gt;"",1,0)</f>
        <v>0</v>
      </c>
      <c r="V37" s="90" t="b">
        <f>IF(F37="",OR(G37&lt;&gt;"",H37&lt;&gt;"",I37&lt;&gt;"",J37&lt;&gt;""),0)</f>
        <v>0</v>
      </c>
      <c r="W37" s="90">
        <f>IF(F37&lt;&gt;"",IF(G37&lt;&gt;"",1,0)+IF(H37&lt;&gt;"",1,0)+IF(I37&lt;&gt;"",1,0)+IF(J37&lt;&gt;"",1,0),0)</f>
        <v>0</v>
      </c>
      <c r="X37" s="90" t="b">
        <f>OR(V37=FALSE,V38=FALSE,V39=FALSE,V51=FALSE)</f>
        <v>1</v>
      </c>
      <c r="Y37" s="253">
        <f>T37+T38+T39</f>
        <v>1</v>
      </c>
      <c r="Z37" s="73">
        <f>L36</f>
        <v>0.14000000000000001</v>
      </c>
      <c r="AA37" s="90">
        <f>SUM(S37:S39)</f>
        <v>0</v>
      </c>
      <c r="AB37" s="90">
        <f>IF(SUM(R37:R39)=0,0,1)</f>
        <v>0</v>
      </c>
      <c r="AC37" s="105">
        <f>IF(AB37=1,SUMPRODUCT(Q37:Q39,R37:R39)/SUMPRODUCT(P37:P39,R37:R39),0)</f>
        <v>0</v>
      </c>
    </row>
    <row r="38" spans="3:29" ht="36" customHeight="1">
      <c r="C38" s="46" t="s">
        <v>40</v>
      </c>
      <c r="D38" s="61" t="s">
        <v>151</v>
      </c>
      <c r="E38" s="61" t="s">
        <v>152</v>
      </c>
      <c r="F38" s="235"/>
      <c r="G38" s="328"/>
      <c r="H38" s="328"/>
      <c r="I38" s="328"/>
      <c r="J38" s="328"/>
      <c r="K38" s="129" t="str">
        <f t="shared" si="2"/>
        <v/>
      </c>
      <c r="L38" s="86">
        <v>0.2</v>
      </c>
      <c r="P38" s="99">
        <f>L38</f>
        <v>0.2</v>
      </c>
      <c r="Q38" s="90">
        <f>IF(J38&lt;&gt;"",1,IF(I38&lt;&gt;"",2/3,IF(H38&lt;&gt;"",1/3,0)))*P38*20</f>
        <v>0</v>
      </c>
      <c r="R38" s="90">
        <f>IF(F38="",IF(G38&lt;&gt;"",1,0)+IF(H38&lt;&gt;"",1,0)+IF(I38&lt;&gt;"",1,0)+IF(J38&lt;&gt;"",1,0),0)</f>
        <v>0</v>
      </c>
      <c r="S38" s="90">
        <f>IF(F38&lt;&gt;"",0,IF(G38="",(Q38/(P38*20)),0.02+(Q38/(P38*20))))</f>
        <v>0</v>
      </c>
      <c r="T38" s="90">
        <f>IF(F38&lt;&gt;"",0,P38)</f>
        <v>0.2</v>
      </c>
      <c r="U38" s="90">
        <f t="shared" ref="U38:U39" si="3">IF(K38&lt;&gt;"",1,0)</f>
        <v>0</v>
      </c>
      <c r="V38" s="90" t="b">
        <f t="shared" ref="V38:V39" si="4">IF(F38="",OR(G38&lt;&gt;"",H38&lt;&gt;"",I38&lt;&gt;"",J38&lt;&gt;""),0)</f>
        <v>0</v>
      </c>
      <c r="W38" s="90">
        <f t="shared" ref="W38:W39" si="5">IF(F38&lt;&gt;"",IF(G38&lt;&gt;"",1,0)+IF(H38&lt;&gt;"",1,0)+IF(I38&lt;&gt;"",1,0)+IF(J38&lt;&gt;"",1,0),0)</f>
        <v>0</v>
      </c>
      <c r="Y38" s="108">
        <f>Y37*Z37</f>
        <v>0.14000000000000001</v>
      </c>
    </row>
    <row r="39" spans="3:29" ht="36" customHeight="1">
      <c r="C39" s="46" t="s">
        <v>41</v>
      </c>
      <c r="D39" s="61" t="s">
        <v>153</v>
      </c>
      <c r="E39" s="61" t="s">
        <v>195</v>
      </c>
      <c r="F39" s="235"/>
      <c r="G39" s="328"/>
      <c r="H39" s="328"/>
      <c r="I39" s="328"/>
      <c r="J39" s="328"/>
      <c r="K39" s="129" t="str">
        <f t="shared" si="2"/>
        <v/>
      </c>
      <c r="L39" s="87">
        <v>0.4</v>
      </c>
      <c r="P39" s="99">
        <f>L39</f>
        <v>0.4</v>
      </c>
      <c r="Q39" s="90">
        <f>IF(J39&lt;&gt;"",1,IF(I39&lt;&gt;"",2/3,IF(H39&lt;&gt;"",1/3,0)))*P39*20</f>
        <v>0</v>
      </c>
      <c r="R39" s="90">
        <f>IF(F39="",IF(G39&lt;&gt;"",1,0)+IF(H39&lt;&gt;"",1,0)+IF(I39&lt;&gt;"",1,0)+IF(J39&lt;&gt;"",1,0),0)</f>
        <v>0</v>
      </c>
      <c r="S39" s="90">
        <f>IF(F39&lt;&gt;"",0,IF(G39="",(Q39/(P39*20)),0.02+(Q39/(P39*20))))</f>
        <v>0</v>
      </c>
      <c r="T39" s="90">
        <f>IF(F39&lt;&gt;"",0,P39)</f>
        <v>0.4</v>
      </c>
      <c r="U39" s="90">
        <f t="shared" si="3"/>
        <v>0</v>
      </c>
      <c r="V39" s="90" t="b">
        <f t="shared" si="4"/>
        <v>0</v>
      </c>
      <c r="W39" s="90">
        <f t="shared" si="5"/>
        <v>0</v>
      </c>
    </row>
    <row r="40" spans="3:29" ht="36" customHeight="1">
      <c r="C40" s="400" t="s">
        <v>135</v>
      </c>
      <c r="D40" s="400"/>
      <c r="E40" s="208"/>
      <c r="F40" s="208"/>
      <c r="G40" s="208"/>
      <c r="H40" s="208"/>
      <c r="I40" s="208"/>
      <c r="J40" s="208"/>
      <c r="K40" s="228"/>
      <c r="L40" s="229">
        <v>0.1</v>
      </c>
      <c r="M40" s="226">
        <f>L41</f>
        <v>1</v>
      </c>
      <c r="N40" s="226"/>
      <c r="P40" s="257"/>
      <c r="Q40" s="258"/>
      <c r="R40" s="258"/>
      <c r="S40" s="258"/>
      <c r="T40" s="258"/>
      <c r="U40" s="258"/>
      <c r="V40" s="258"/>
      <c r="W40" s="258"/>
      <c r="X40" s="259"/>
    </row>
    <row r="41" spans="3:29" ht="159.75" customHeight="1">
      <c r="C41" s="203"/>
      <c r="D41" s="205" t="s">
        <v>136</v>
      </c>
      <c r="E41" s="205" t="s">
        <v>196</v>
      </c>
      <c r="F41" s="184"/>
      <c r="G41" s="322"/>
      <c r="H41" s="322"/>
      <c r="I41" s="322"/>
      <c r="J41" s="323"/>
      <c r="K41" s="129" t="str">
        <f t="shared" si="2"/>
        <v/>
      </c>
      <c r="L41" s="87">
        <v>1</v>
      </c>
      <c r="P41" s="254">
        <f>L41</f>
        <v>1</v>
      </c>
      <c r="Q41" s="255">
        <f>IF(J41&lt;&gt;"",1,IF(I41&lt;&gt;"",2/3,IF(H41&lt;&gt;"",1/3,0)))*P41*20</f>
        <v>0</v>
      </c>
      <c r="R41" s="255">
        <f>IF(F41="",IF(G41&lt;&gt;"",1,0)+IF(H41&lt;&gt;"",1,0)+IF(I41&lt;&gt;"",1,0)+IF(J41&lt;&gt;"",1,0),0)</f>
        <v>0</v>
      </c>
      <c r="S41" s="255">
        <f>IF(F41&lt;&gt;"",0,IF(G41="",(Q41/(P41*20)),0.02+(Q41/(P41*20))))</f>
        <v>0</v>
      </c>
      <c r="T41" s="255">
        <f>IF(F41&lt;&gt;"",0,P41)</f>
        <v>1</v>
      </c>
      <c r="U41" s="255">
        <f>IF(K41&lt;&gt;"",1,0)</f>
        <v>0</v>
      </c>
      <c r="V41" s="255" t="b">
        <f>IF(F41="",OR(G41&lt;&gt;"",H41&lt;&gt;"",I41&lt;&gt;"",J41&lt;&gt;""),0)</f>
        <v>0</v>
      </c>
      <c r="W41" s="255">
        <f>IF(F41&lt;&gt;"",IF(G41&lt;&gt;"",1,0)+IF(H41&lt;&gt;"",1,0)+IF(I41&lt;&gt;"",1,0)+IF(J41&lt;&gt;"",1,0),0)</f>
        <v>0</v>
      </c>
      <c r="X41" s="255" t="b">
        <f>OR(V41=FALSE)</f>
        <v>1</v>
      </c>
      <c r="Y41" s="253">
        <f>T41</f>
        <v>1</v>
      </c>
      <c r="Z41" s="73">
        <f>L40</f>
        <v>0.1</v>
      </c>
      <c r="AA41" s="90">
        <f>SUM(S41:S41)</f>
        <v>0</v>
      </c>
      <c r="AB41" s="90">
        <f>IF(SUM(R41:R41)=0,0,1)</f>
        <v>0</v>
      </c>
      <c r="AC41" s="105">
        <f>IF(AB41=1,SUMPRODUCT(Q41:Q41,R41:R41)/SUMPRODUCT(P41:P41,R41:R41),0)</f>
        <v>0</v>
      </c>
    </row>
    <row r="42" spans="3:29" ht="36.75" customHeight="1">
      <c r="C42" s="444" t="s">
        <v>35</v>
      </c>
      <c r="D42" s="444"/>
      <c r="E42" s="444"/>
      <c r="F42" s="444"/>
      <c r="G42" s="444"/>
      <c r="H42" s="444"/>
      <c r="I42" s="444"/>
      <c r="J42" s="444"/>
      <c r="K42" s="445"/>
      <c r="L42" s="103"/>
      <c r="Y42" s="108">
        <f>Y41*Z41</f>
        <v>0.1</v>
      </c>
    </row>
    <row r="43" spans="3:29" ht="53.1" customHeight="1">
      <c r="C43" s="5"/>
      <c r="D43" s="5"/>
      <c r="E43" s="204"/>
      <c r="F43" s="5"/>
      <c r="G43" s="421">
        <f>Y43</f>
        <v>0.99999999999999989</v>
      </c>
      <c r="H43" s="421"/>
      <c r="I43" s="421"/>
      <c r="J43" s="421"/>
      <c r="L43" s="65">
        <f>SUM(L16+L18+L20+L23+L26+L33+L36+L40+L29)</f>
        <v>1</v>
      </c>
      <c r="R43" s="107">
        <f>(AB17+AB19+AB21+AB24+AB27+AB30+AB34+AB37+AB41)</f>
        <v>0</v>
      </c>
      <c r="U43" s="106">
        <f>SUM(U17:V41)</f>
        <v>0</v>
      </c>
      <c r="X43" s="110" t="b">
        <f>OR(X17=TRUE,X19=TRUE,X21=TRUE,X24=TRUE,X27=TRUE,X30=TRUE,X34=TRUE,X37=TRUE,X41=TRUE)</f>
        <v>1</v>
      </c>
      <c r="Y43" s="109">
        <f>Y18++Y20+Y22+Y25+Y28+Y31+Y35+Y38+Y42</f>
        <v>0.99999999999999989</v>
      </c>
      <c r="Z43" s="104" t="s">
        <v>61</v>
      </c>
    </row>
    <row r="44" spans="3:29" ht="16.5" customHeight="1" thickBot="1">
      <c r="C44" s="5"/>
      <c r="D44" s="5"/>
      <c r="F44" s="5"/>
    </row>
    <row r="45" spans="3:29" ht="53.1" customHeight="1" thickBot="1">
      <c r="C45" s="5"/>
      <c r="D45" s="5"/>
      <c r="E45" s="161" t="s">
        <v>10</v>
      </c>
      <c r="F45" s="5"/>
      <c r="G45" s="448">
        <f>IF(Y43&lt;50%,"!",IF(U43&lt;&gt;0,"",(IF(R43&lt;&gt;0,(AC17*Z17+AC19*Z19+AC21*Z21+AC24*Z24+AC27*Z27+AC30*Z30+AC34*Z34+AC37*Z37+AC41*Z41)/(AB17*Z17+AB19*Z19+AB21*Z21+AB24*Z24+AB27*Z27+AB30*Z30+AB34*Z34+AB37*Z37+AB41*Z41),0))))</f>
        <v>0</v>
      </c>
      <c r="H45" s="449"/>
      <c r="I45" s="446" t="s">
        <v>204</v>
      </c>
      <c r="J45" s="447"/>
    </row>
    <row r="46" spans="3:29" ht="18" customHeight="1" thickBot="1">
      <c r="C46" s="5"/>
      <c r="D46" s="5"/>
      <c r="E46" s="164"/>
      <c r="F46" s="5"/>
      <c r="G46" s="153"/>
      <c r="H46" s="153"/>
      <c r="I46" s="154"/>
      <c r="J46" s="154"/>
    </row>
    <row r="47" spans="3:29" ht="53.1" customHeight="1" thickBot="1">
      <c r="C47" s="5"/>
      <c r="D47" s="151"/>
      <c r="E47" s="161" t="s">
        <v>70</v>
      </c>
      <c r="F47" s="5"/>
      <c r="G47" s="451"/>
      <c r="H47" s="452"/>
      <c r="I47" s="428" t="s">
        <v>13</v>
      </c>
      <c r="J47" s="429"/>
    </row>
    <row r="48" spans="3:29" ht="21.75" customHeight="1" thickBot="1">
      <c r="C48" s="5"/>
      <c r="D48" s="151"/>
      <c r="E48" s="164"/>
      <c r="F48" s="5"/>
      <c r="G48" s="150"/>
      <c r="H48" s="150"/>
      <c r="I48" s="149"/>
      <c r="J48" s="149"/>
    </row>
    <row r="49" spans="3:11" ht="53.1" customHeight="1" thickBot="1">
      <c r="C49" s="5"/>
      <c r="D49" s="151"/>
      <c r="E49" s="165" t="s">
        <v>66</v>
      </c>
      <c r="F49" s="170">
        <v>3</v>
      </c>
      <c r="G49" s="450">
        <f>G47*F49</f>
        <v>0</v>
      </c>
      <c r="H49" s="364"/>
      <c r="I49" s="358" t="s">
        <v>68</v>
      </c>
      <c r="J49" s="359"/>
    </row>
    <row r="50" spans="3:11" ht="21" customHeight="1">
      <c r="C50" s="5"/>
      <c r="D50" s="151"/>
      <c r="E50" s="152"/>
      <c r="F50" s="151"/>
      <c r="G50" s="157"/>
      <c r="H50" s="157"/>
      <c r="I50" s="155"/>
      <c r="J50" s="156"/>
      <c r="K50" s="103"/>
    </row>
    <row r="51" spans="3:11" ht="39" customHeight="1">
      <c r="C51" s="441" t="s">
        <v>67</v>
      </c>
      <c r="D51" s="442"/>
      <c r="E51" s="442"/>
      <c r="F51" s="442"/>
      <c r="G51" s="442"/>
      <c r="H51" s="442"/>
      <c r="I51" s="442"/>
      <c r="J51" s="443"/>
    </row>
    <row r="52" spans="3:11" ht="20.100000000000001" customHeight="1">
      <c r="C52" s="406" t="s">
        <v>14</v>
      </c>
      <c r="D52" s="406"/>
      <c r="E52" s="406"/>
      <c r="F52" s="406"/>
      <c r="G52" s="406"/>
      <c r="H52" s="406"/>
      <c r="I52" s="406"/>
      <c r="J52" s="407"/>
      <c r="K52" s="103"/>
    </row>
    <row r="53" spans="3:11" ht="60" customHeight="1" thickBot="1">
      <c r="C53" s="408"/>
      <c r="D53" s="409"/>
      <c r="E53" s="409"/>
      <c r="F53" s="409"/>
      <c r="G53" s="409"/>
      <c r="H53" s="409"/>
      <c r="I53" s="409"/>
      <c r="J53" s="410"/>
    </row>
    <row r="54" spans="3:11" ht="15" thickBot="1">
      <c r="C54" s="12"/>
      <c r="D54" s="12"/>
      <c r="E54" s="12"/>
      <c r="F54" s="13"/>
      <c r="G54" s="12"/>
      <c r="H54" s="12"/>
      <c r="I54" s="12"/>
      <c r="J54" s="12"/>
    </row>
    <row r="55" spans="3:11" ht="30" customHeight="1" thickBot="1">
      <c r="C55" s="411" t="s">
        <v>15</v>
      </c>
      <c r="D55" s="412"/>
      <c r="E55" s="51" t="s">
        <v>16</v>
      </c>
      <c r="F55" s="14"/>
      <c r="G55" s="413" t="s">
        <v>17</v>
      </c>
      <c r="H55" s="414"/>
      <c r="I55" s="414"/>
      <c r="J55" s="415"/>
    </row>
    <row r="56" spans="3:11" ht="30" customHeight="1" thickBot="1">
      <c r="C56" s="439"/>
      <c r="D56" s="440"/>
      <c r="E56" s="48"/>
      <c r="F56" s="15"/>
      <c r="G56" s="430"/>
      <c r="H56" s="431"/>
      <c r="I56" s="431"/>
      <c r="J56" s="432"/>
    </row>
    <row r="57" spans="3:11" ht="30" customHeight="1">
      <c r="C57" s="433"/>
      <c r="D57" s="434"/>
      <c r="E57" s="49"/>
      <c r="F57" s="15"/>
      <c r="G57" s="435"/>
      <c r="H57" s="436"/>
      <c r="I57" s="436"/>
      <c r="J57" s="436"/>
    </row>
    <row r="58" spans="3:11" ht="30" customHeight="1">
      <c r="C58" s="437"/>
      <c r="D58" s="438"/>
      <c r="E58" s="50"/>
      <c r="F58" s="16"/>
      <c r="G58" s="16"/>
      <c r="H58" s="16"/>
      <c r="I58" s="16"/>
      <c r="J58" s="16"/>
    </row>
    <row r="59" spans="3:11" ht="30" customHeight="1">
      <c r="C59" s="437"/>
      <c r="D59" s="438"/>
      <c r="E59" s="50"/>
      <c r="F59" s="16"/>
      <c r="G59" s="16"/>
      <c r="H59" s="16"/>
      <c r="I59" s="16"/>
      <c r="J59" s="16"/>
    </row>
  </sheetData>
  <sheetProtection algorithmName="SHA-512" hashValue="PzfDJq15o8z4a68qrJFmkpfOhIosM4rbEDBfJMxldRfQydloc4fK6+PGnv+SGGOIoy/AA4dzCGkhiCEUUuYbeA==" saltValue="1Qt5EBJ6l0LI8k0vbEhAMw==" spinCount="100000" sheet="1" objects="1" scenarios="1"/>
  <mergeCells count="40">
    <mergeCell ref="C51:J51"/>
    <mergeCell ref="C42:K42"/>
    <mergeCell ref="I45:J45"/>
    <mergeCell ref="G45:H45"/>
    <mergeCell ref="I49:J49"/>
    <mergeCell ref="G49:H49"/>
    <mergeCell ref="G47:H47"/>
    <mergeCell ref="G56:J56"/>
    <mergeCell ref="C57:D57"/>
    <mergeCell ref="G57:J57"/>
    <mergeCell ref="C58:D58"/>
    <mergeCell ref="C59:D59"/>
    <mergeCell ref="C56:D56"/>
    <mergeCell ref="C52:J52"/>
    <mergeCell ref="C53:J53"/>
    <mergeCell ref="C55:D55"/>
    <mergeCell ref="G55:J55"/>
    <mergeCell ref="B9:C9"/>
    <mergeCell ref="B10:C10"/>
    <mergeCell ref="B11:C11"/>
    <mergeCell ref="C13:D13"/>
    <mergeCell ref="F13:J13"/>
    <mergeCell ref="C16:J16"/>
    <mergeCell ref="G43:J43"/>
    <mergeCell ref="C20:K20"/>
    <mergeCell ref="C23:K23"/>
    <mergeCell ref="C18:K18"/>
    <mergeCell ref="C26:K26"/>
    <mergeCell ref="I47:J47"/>
    <mergeCell ref="C36:J36"/>
    <mergeCell ref="C40:D40"/>
    <mergeCell ref="B4:D4"/>
    <mergeCell ref="B6:C6"/>
    <mergeCell ref="B7:C7"/>
    <mergeCell ref="B8:C8"/>
    <mergeCell ref="B5:C5"/>
    <mergeCell ref="C14:D15"/>
    <mergeCell ref="E14:E15"/>
    <mergeCell ref="C29:K29"/>
    <mergeCell ref="C33:J33"/>
  </mergeCells>
  <conditionalFormatting sqref="G43:J43">
    <cfRule type="cellIs" dxfId="61" priority="41" operator="greaterThan">
      <formula>0.5</formula>
    </cfRule>
    <cfRule type="cellIs" dxfId="60" priority="42" operator="lessThan">
      <formula>0.5</formula>
    </cfRule>
    <cfRule type="cellIs" dxfId="59" priority="43" operator="greaterThan">
      <formula>0.5</formula>
    </cfRule>
  </conditionalFormatting>
  <conditionalFormatting sqref="K17">
    <cfRule type="containsText" dxfId="58" priority="37" operator="containsText" text="?">
      <formula>NOT(ISERROR(SEARCH("?",K17)))</formula>
    </cfRule>
  </conditionalFormatting>
  <conditionalFormatting sqref="K19">
    <cfRule type="containsText" dxfId="57" priority="34" operator="containsText" text="?">
      <formula>NOT(ISERROR(SEARCH("?",K19)))</formula>
    </cfRule>
  </conditionalFormatting>
  <conditionalFormatting sqref="K21:K22">
    <cfRule type="containsText" dxfId="56" priority="33" operator="containsText" text="?">
      <formula>NOT(ISERROR(SEARCH("?",K21)))</formula>
    </cfRule>
  </conditionalFormatting>
  <conditionalFormatting sqref="K24:K25">
    <cfRule type="containsText" dxfId="55" priority="32" operator="containsText" text="?">
      <formula>NOT(ISERROR(SEARCH("?",K24)))</formula>
    </cfRule>
  </conditionalFormatting>
  <conditionalFormatting sqref="K27:K28 K41">
    <cfRule type="containsText" dxfId="54" priority="30" operator="containsText" text="?">
      <formula>NOT(ISERROR(SEARCH("?",K27)))</formula>
    </cfRule>
  </conditionalFormatting>
  <conditionalFormatting sqref="F14">
    <cfRule type="containsText" dxfId="53" priority="27" operator="containsText" text="Non">
      <formula>NOT(ISERROR(SEARCH("Non",F14)))</formula>
    </cfRule>
    <cfRule type="containsText" dxfId="52" priority="29" operator="containsText" text="Non">
      <formula>NOT(ISERROR(SEARCH("Non",F14)))</formula>
    </cfRule>
  </conditionalFormatting>
  <conditionalFormatting sqref="F14">
    <cfRule type="containsText" dxfId="51" priority="28" operator="containsText" text="Non">
      <formula>NOT(ISERROR(SEARCH("Non",F14)))</formula>
    </cfRule>
  </conditionalFormatting>
  <conditionalFormatting sqref="F17">
    <cfRule type="containsText" dxfId="50" priority="58" operator="containsText" text="Non">
      <formula>NOT(ISERROR(SEARCH("Non",F17)))</formula>
    </cfRule>
    <cfRule type="colorScale" priority="59">
      <colorScale>
        <cfvo type="min"/>
        <cfvo type="percentile" val="50"/>
        <cfvo type="max"/>
        <color rgb="FFF8696B"/>
        <color rgb="FFFFEB84"/>
        <color rgb="FF63BE7B"/>
      </colorScale>
    </cfRule>
  </conditionalFormatting>
  <conditionalFormatting sqref="F19">
    <cfRule type="containsText" dxfId="49" priority="60" operator="containsText" text="Non">
      <formula>NOT(ISERROR(SEARCH("Non",F19)))</formula>
    </cfRule>
    <cfRule type="colorScale" priority="61">
      <colorScale>
        <cfvo type="min"/>
        <cfvo type="percentile" val="50"/>
        <cfvo type="max"/>
        <color rgb="FFF8696B"/>
        <color rgb="FFFFEB84"/>
        <color rgb="FF63BE7B"/>
      </colorScale>
    </cfRule>
  </conditionalFormatting>
  <conditionalFormatting sqref="F41">
    <cfRule type="containsText" dxfId="48" priority="66" operator="containsText" text="Non">
      <formula>NOT(ISERROR(SEARCH("Non",F41)))</formula>
    </cfRule>
    <cfRule type="colorScale" priority="67">
      <colorScale>
        <cfvo type="min"/>
        <cfvo type="percentile" val="50"/>
        <cfvo type="max"/>
        <color rgb="FFF8696B"/>
        <color rgb="FFFFEB84"/>
        <color rgb="FF63BE7B"/>
      </colorScale>
    </cfRule>
  </conditionalFormatting>
  <conditionalFormatting sqref="K30:K32">
    <cfRule type="containsText" dxfId="47" priority="16" operator="containsText" text="?">
      <formula>NOT(ISERROR(SEARCH("?",K30)))</formula>
    </cfRule>
  </conditionalFormatting>
  <conditionalFormatting sqref="K34:K35">
    <cfRule type="containsText" dxfId="46" priority="15" operator="containsText" text="?">
      <formula>NOT(ISERROR(SEARCH("?",K34)))</formula>
    </cfRule>
  </conditionalFormatting>
  <conditionalFormatting sqref="K37:K39">
    <cfRule type="containsText" dxfId="45" priority="14" operator="containsText" text="?">
      <formula>NOT(ISERROR(SEARCH("?",K37)))</formula>
    </cfRule>
  </conditionalFormatting>
  <conditionalFormatting sqref="F21:F22">
    <cfRule type="containsText" dxfId="44" priority="12" operator="containsText" text="Non">
      <formula>NOT(ISERROR(SEARCH("Non",F21)))</formula>
    </cfRule>
    <cfRule type="colorScale" priority="13">
      <colorScale>
        <cfvo type="min"/>
        <cfvo type="percentile" val="50"/>
        <cfvo type="max"/>
        <color rgb="FFF8696B"/>
        <color rgb="FFFFEB84"/>
        <color rgb="FF63BE7B"/>
      </colorScale>
    </cfRule>
  </conditionalFormatting>
  <conditionalFormatting sqref="F24:F25">
    <cfRule type="containsText" dxfId="43" priority="10" operator="containsText" text="Non">
      <formula>NOT(ISERROR(SEARCH("Non",F24)))</formula>
    </cfRule>
    <cfRule type="colorScale" priority="11">
      <colorScale>
        <cfvo type="min"/>
        <cfvo type="percentile" val="50"/>
        <cfvo type="max"/>
        <color rgb="FFF8696B"/>
        <color rgb="FFFFEB84"/>
        <color rgb="FF63BE7B"/>
      </colorScale>
    </cfRule>
  </conditionalFormatting>
  <conditionalFormatting sqref="F27:F28">
    <cfRule type="containsText" dxfId="42" priority="8" operator="containsText" text="Non">
      <formula>NOT(ISERROR(SEARCH("Non",F27)))</formula>
    </cfRule>
    <cfRule type="colorScale" priority="9">
      <colorScale>
        <cfvo type="min"/>
        <cfvo type="percentile" val="50"/>
        <cfvo type="max"/>
        <color rgb="FFF8696B"/>
        <color rgb="FFFFEB84"/>
        <color rgb="FF63BE7B"/>
      </colorScale>
    </cfRule>
  </conditionalFormatting>
  <conditionalFormatting sqref="F30:F32">
    <cfRule type="containsText" dxfId="41" priority="6" operator="containsText" text="Non">
      <formula>NOT(ISERROR(SEARCH("Non",F30)))</formula>
    </cfRule>
    <cfRule type="colorScale" priority="7">
      <colorScale>
        <cfvo type="min"/>
        <cfvo type="percentile" val="50"/>
        <cfvo type="max"/>
        <color rgb="FFF8696B"/>
        <color rgb="FFFFEB84"/>
        <color rgb="FF63BE7B"/>
      </colorScale>
    </cfRule>
  </conditionalFormatting>
  <conditionalFormatting sqref="F34:F35">
    <cfRule type="containsText" dxfId="40" priority="4" operator="containsText" text="Non">
      <formula>NOT(ISERROR(SEARCH("Non",F34)))</formula>
    </cfRule>
    <cfRule type="colorScale" priority="5">
      <colorScale>
        <cfvo type="min"/>
        <cfvo type="percentile" val="50"/>
        <cfvo type="max"/>
        <color rgb="FFF8696B"/>
        <color rgb="FFFFEB84"/>
        <color rgb="FF63BE7B"/>
      </colorScale>
    </cfRule>
  </conditionalFormatting>
  <conditionalFormatting sqref="F37:F39">
    <cfRule type="containsText" dxfId="39" priority="2" operator="containsText" text="Non">
      <formula>NOT(ISERROR(SEARCH("Non",F37)))</formula>
    </cfRule>
    <cfRule type="colorScale" priority="3">
      <colorScale>
        <cfvo type="min"/>
        <cfvo type="percentile" val="50"/>
        <cfvo type="max"/>
        <color rgb="FFF8696B"/>
        <color rgb="FFFFEB84"/>
        <color rgb="FF63BE7B"/>
      </colorScale>
    </cfRule>
  </conditionalFormatting>
  <conditionalFormatting sqref="G45:H45">
    <cfRule type="containsText" dxfId="38" priority="1" operator="containsText" text="!">
      <formula>NOT(ISERROR(SEARCH("!",G45)))</formula>
    </cfRule>
  </conditionalFormatting>
  <pageMargins left="1.299212598425197" right="0.11811023622047245" top="0.15748031496062992" bottom="0" header="0.31496062992125984" footer="0.31496062992125984"/>
  <pageSetup paperSize="9" scale="28"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366FF"/>
  </sheetPr>
  <dimension ref="B1:AB59"/>
  <sheetViews>
    <sheetView topLeftCell="F15" zoomScale="50" zoomScaleNormal="50" workbookViewId="0">
      <selection activeCell="M15" sqref="M1:AB1048576"/>
    </sheetView>
  </sheetViews>
  <sheetFormatPr baseColWidth="10" defaultColWidth="11" defaultRowHeight="14.25"/>
  <cols>
    <col min="1" max="1" width="9.125" style="3" customWidth="1"/>
    <col min="2" max="2" width="11.375" style="3" customWidth="1"/>
    <col min="3" max="3" width="10.125" style="3" customWidth="1"/>
    <col min="4" max="4" width="53.5" style="3" customWidth="1"/>
    <col min="5" max="5" width="52.5" style="3" customWidth="1"/>
    <col min="6" max="6" width="10.125" style="3" customWidth="1"/>
    <col min="7" max="10" width="13.625" style="3" customWidth="1"/>
    <col min="11" max="11" width="5.125" style="3" customWidth="1"/>
    <col min="12" max="12" width="6.625" style="3" customWidth="1"/>
    <col min="13" max="13" width="5.875" style="3" hidden="1" customWidth="1"/>
    <col min="14" max="28" width="11" style="3" hidden="1" customWidth="1"/>
    <col min="29" max="30" width="11" style="3" customWidth="1"/>
    <col min="31" max="16384" width="11" style="3"/>
  </cols>
  <sheetData>
    <row r="1" spans="2:28" ht="131.25" customHeight="1"/>
    <row r="2" spans="2:28" ht="105.75" customHeight="1"/>
    <row r="3" spans="2:28" ht="46.9" customHeight="1"/>
    <row r="4" spans="2:28" ht="30" customHeight="1">
      <c r="B4" s="401" t="s">
        <v>0</v>
      </c>
      <c r="C4" s="401"/>
      <c r="D4" s="401"/>
    </row>
    <row r="5" spans="2:28" ht="30" customHeight="1">
      <c r="B5" s="385" t="s">
        <v>73</v>
      </c>
      <c r="C5" s="386"/>
      <c r="D5" s="182" t="s">
        <v>74</v>
      </c>
    </row>
    <row r="6" spans="2:28" ht="30" customHeight="1">
      <c r="B6" s="402" t="s">
        <v>1</v>
      </c>
      <c r="C6" s="402"/>
      <c r="D6" s="32" t="s">
        <v>188</v>
      </c>
    </row>
    <row r="7" spans="2:28" ht="30" customHeight="1">
      <c r="B7" s="402" t="s">
        <v>2</v>
      </c>
      <c r="C7" s="402"/>
      <c r="D7" s="32">
        <v>2019</v>
      </c>
    </row>
    <row r="8" spans="2:28" ht="30" customHeight="1">
      <c r="B8" s="402" t="s">
        <v>3</v>
      </c>
      <c r="C8" s="402"/>
      <c r="D8" s="32" t="s">
        <v>189</v>
      </c>
    </row>
    <row r="9" spans="2:28" ht="30" customHeight="1">
      <c r="B9" s="402" t="s">
        <v>4</v>
      </c>
      <c r="C9" s="402"/>
      <c r="D9" s="32" t="s">
        <v>37</v>
      </c>
    </row>
    <row r="10" spans="2:28" ht="30" customHeight="1">
      <c r="B10" s="402" t="s">
        <v>5</v>
      </c>
      <c r="C10" s="402"/>
      <c r="D10" s="33">
        <v>43617</v>
      </c>
    </row>
    <row r="11" spans="2:28" ht="45.75" customHeight="1" thickBot="1">
      <c r="B11" s="453" t="s">
        <v>72</v>
      </c>
      <c r="C11" s="454"/>
      <c r="D11" s="34" t="s">
        <v>205</v>
      </c>
    </row>
    <row r="13" spans="2:28" ht="80.099999999999994" customHeight="1">
      <c r="C13" s="416" t="s">
        <v>90</v>
      </c>
      <c r="D13" s="417"/>
      <c r="E13" s="207" t="s">
        <v>214</v>
      </c>
      <c r="F13" s="418" t="s">
        <v>18</v>
      </c>
      <c r="G13" s="418"/>
      <c r="H13" s="418"/>
      <c r="I13" s="418"/>
      <c r="J13" s="418"/>
      <c r="M13" s="151"/>
      <c r="N13" s="5"/>
    </row>
    <row r="14" spans="2:28" ht="24.95" customHeight="1">
      <c r="C14" s="388" t="s">
        <v>8</v>
      </c>
      <c r="D14" s="403"/>
      <c r="E14" s="455" t="s">
        <v>207</v>
      </c>
      <c r="F14" s="219" t="s">
        <v>60</v>
      </c>
      <c r="G14" s="124">
        <v>1</v>
      </c>
      <c r="H14" s="125">
        <v>2</v>
      </c>
      <c r="I14" s="126">
        <v>3</v>
      </c>
      <c r="J14" s="128">
        <v>4</v>
      </c>
      <c r="K14" s="233"/>
      <c r="M14" s="7"/>
      <c r="N14" s="8"/>
    </row>
    <row r="15" spans="2:28" ht="67.5" customHeight="1">
      <c r="C15" s="389"/>
      <c r="D15" s="404"/>
      <c r="E15" s="455"/>
      <c r="F15" s="220"/>
      <c r="G15" s="192" t="s">
        <v>76</v>
      </c>
      <c r="H15" s="192" t="s">
        <v>77</v>
      </c>
      <c r="I15" s="192" t="s">
        <v>78</v>
      </c>
      <c r="J15" s="192" t="s">
        <v>79</v>
      </c>
      <c r="K15" s="232"/>
      <c r="L15" s="4" t="s">
        <v>7</v>
      </c>
      <c r="M15" s="309"/>
      <c r="N15" s="8"/>
    </row>
    <row r="16" spans="2:28" ht="36" customHeight="1">
      <c r="C16" s="419" t="s">
        <v>112</v>
      </c>
      <c r="D16" s="420"/>
      <c r="E16" s="420"/>
      <c r="F16" s="420"/>
      <c r="G16" s="420"/>
      <c r="H16" s="420"/>
      <c r="I16" s="420"/>
      <c r="J16" s="420"/>
      <c r="K16" s="231"/>
      <c r="L16" s="230">
        <v>0.1</v>
      </c>
      <c r="M16" s="10">
        <f>L17</f>
        <v>1</v>
      </c>
      <c r="N16" s="9"/>
      <c r="O16" s="102" t="s">
        <v>43</v>
      </c>
      <c r="P16" s="102" t="s">
        <v>44</v>
      </c>
      <c r="Q16" s="102" t="s">
        <v>45</v>
      </c>
      <c r="R16" s="102" t="s">
        <v>46</v>
      </c>
      <c r="S16" s="102" t="s">
        <v>47</v>
      </c>
      <c r="T16" s="102" t="s">
        <v>48</v>
      </c>
      <c r="U16" s="102" t="s">
        <v>49</v>
      </c>
      <c r="V16" s="102" t="s">
        <v>50</v>
      </c>
      <c r="W16" s="102" t="s">
        <v>51</v>
      </c>
      <c r="X16" s="102" t="s">
        <v>52</v>
      </c>
      <c r="Y16" s="102" t="s">
        <v>53</v>
      </c>
      <c r="Z16" s="102" t="s">
        <v>54</v>
      </c>
      <c r="AA16" s="102" t="s">
        <v>55</v>
      </c>
      <c r="AB16" s="102" t="s">
        <v>56</v>
      </c>
    </row>
    <row r="17" spans="3:28" ht="57.75" customHeight="1">
      <c r="C17" s="209" t="s">
        <v>38</v>
      </c>
      <c r="D17" s="26" t="s">
        <v>113</v>
      </c>
      <c r="E17" s="27" t="s">
        <v>114</v>
      </c>
      <c r="F17" s="184"/>
      <c r="G17" s="312"/>
      <c r="H17" s="312"/>
      <c r="I17" s="312"/>
      <c r="J17" s="313"/>
      <c r="K17" s="129" t="str">
        <f>IF(Q17&gt;1,"?",(IF(V17&gt;0,"?","")))</f>
        <v/>
      </c>
      <c r="L17" s="86">
        <v>1</v>
      </c>
      <c r="M17" s="7"/>
      <c r="N17" s="11"/>
      <c r="O17" s="88">
        <f>L17</f>
        <v>1</v>
      </c>
      <c r="P17" s="90">
        <f>IF(J17&lt;&gt;"",1,IF(I17&lt;&gt;"",2/3,IF(H17&lt;&gt;"",1/3,0)))*O17*20</f>
        <v>0</v>
      </c>
      <c r="Q17" s="90">
        <f>IF(F17="",IF(G17&lt;&gt;"",1,0)+IF(H17&lt;&gt;"",1,0)+IF(I17&lt;&gt;"",1,0)+IF(J17&lt;&gt;"",1,0),0)</f>
        <v>0</v>
      </c>
      <c r="R17" s="90">
        <f>IF(F17&lt;&gt;"",0,IF(G17="",(P17/(O17*20)),0.02+(P17/(O17*20))))</f>
        <v>0</v>
      </c>
      <c r="S17" s="90">
        <f>IF(F17&lt;&gt;"",0,O17)</f>
        <v>1</v>
      </c>
      <c r="T17" s="90">
        <f>IF(K17&lt;&gt;"",1,0)</f>
        <v>0</v>
      </c>
      <c r="U17" s="90" t="b">
        <f>IF(F17="",OR(G17&lt;&gt;"",H17&lt;&gt;"",I17&lt;&gt;"",J17&lt;&gt;""),0)</f>
        <v>0</v>
      </c>
      <c r="V17" s="90">
        <f>IF(F17&lt;&gt;"",IF(G17&lt;&gt;"",1,0)+IF(H17&lt;&gt;"",1,0)+IF(I17&lt;&gt;"",1,0)+IF(J17&lt;&gt;"",1,0),0)</f>
        <v>0</v>
      </c>
      <c r="W17" s="90" t="b">
        <f>OR(U17=FALSE)</f>
        <v>1</v>
      </c>
      <c r="X17" s="253">
        <f>S17</f>
        <v>1</v>
      </c>
      <c r="Y17" s="73">
        <f>L16</f>
        <v>0.1</v>
      </c>
      <c r="Z17" s="90">
        <f>SUM(R17:R17)</f>
        <v>0</v>
      </c>
      <c r="AA17" s="90">
        <f>IF(SUM(Q17:Q17)=0,0,1)</f>
        <v>0</v>
      </c>
      <c r="AB17" s="105">
        <f>IF(AA17=1,SUMPRODUCT(P17:P17,Q17:Q17)/SUMPRODUCT(O17:O17,Q17:Q17),0)</f>
        <v>0</v>
      </c>
    </row>
    <row r="18" spans="3:28" ht="36" customHeight="1">
      <c r="C18" s="426" t="s">
        <v>115</v>
      </c>
      <c r="D18" s="427"/>
      <c r="E18" s="427"/>
      <c r="F18" s="427"/>
      <c r="G18" s="427"/>
      <c r="H18" s="427"/>
      <c r="I18" s="427"/>
      <c r="J18" s="427"/>
      <c r="K18" s="427"/>
      <c r="L18" s="230">
        <v>0.1</v>
      </c>
      <c r="M18" s="10">
        <f>L19</f>
        <v>1</v>
      </c>
      <c r="N18" s="11"/>
      <c r="X18" s="108">
        <f>X17*Y17</f>
        <v>0.1</v>
      </c>
    </row>
    <row r="19" spans="3:28" ht="166.5" customHeight="1">
      <c r="C19" s="210" t="s">
        <v>33</v>
      </c>
      <c r="D19" s="214" t="s">
        <v>116</v>
      </c>
      <c r="E19" s="234" t="s">
        <v>158</v>
      </c>
      <c r="F19" s="235"/>
      <c r="G19" s="181"/>
      <c r="H19" s="115"/>
      <c r="I19" s="115"/>
      <c r="J19" s="116"/>
      <c r="K19" s="180" t="str">
        <f t="shared" ref="K19" si="0">IF(Q19&gt;1,"?",(IF(V19&gt;0,"?","")))</f>
        <v/>
      </c>
      <c r="L19" s="86">
        <v>1</v>
      </c>
      <c r="M19" s="7"/>
      <c r="N19" s="11"/>
      <c r="O19" s="99">
        <f>L19</f>
        <v>1</v>
      </c>
      <c r="P19" s="90">
        <f>IF(J19&lt;&gt;"",1,IF(I19&lt;&gt;"",2/3,IF(H19&lt;&gt;"",1/3,0)))*O19*20</f>
        <v>0</v>
      </c>
      <c r="Q19" s="90">
        <f>IF(F19="",IF(G19&lt;&gt;"",1,0)+IF(H19&lt;&gt;"",1,0)+IF(I19&lt;&gt;"",1,0)+IF(J19&lt;&gt;"",1,0),0)</f>
        <v>0</v>
      </c>
      <c r="R19" s="90">
        <f>IF(F19&lt;&gt;"",0,IF(G19="",(P19/(O19*20)),0.02+(P19/(O19*20))))</f>
        <v>0</v>
      </c>
      <c r="S19" s="90">
        <f>IF(F19&lt;&gt;"",0,O19)</f>
        <v>1</v>
      </c>
      <c r="T19" s="90">
        <f>IF(K19&lt;&gt;"",1,0)</f>
        <v>0</v>
      </c>
      <c r="U19" s="90" t="b">
        <f>IF(F19="",OR(G19&lt;&gt;"",H19&lt;&gt;"",I19&lt;&gt;"",J19&lt;&gt;""),0)</f>
        <v>0</v>
      </c>
      <c r="V19" s="90">
        <f>IF(F19&lt;&gt;"",IF(G19&lt;&gt;"",1,0)+IF(H19&lt;&gt;"",1,0)+IF(I19&lt;&gt;"",1,0)+IF(J19&lt;&gt;"",1,0),0)</f>
        <v>0</v>
      </c>
      <c r="W19" s="90" t="b">
        <f>OR(U19=FALSE)</f>
        <v>1</v>
      </c>
      <c r="X19" s="253">
        <f>S19</f>
        <v>1</v>
      </c>
      <c r="Y19" s="73">
        <f>L18</f>
        <v>0.1</v>
      </c>
      <c r="Z19" s="90">
        <f>SUM(R19:R19)</f>
        <v>0</v>
      </c>
      <c r="AA19" s="90">
        <f>IF(SUM(Q19:Q19)=0,0,1)</f>
        <v>0</v>
      </c>
      <c r="AB19" s="105">
        <f>IF(AA19=1,SUMPRODUCT(P19:P19,Q19:Q19)/SUMPRODUCT(O19:O19,Q19:Q19),0)</f>
        <v>0</v>
      </c>
    </row>
    <row r="20" spans="3:28" ht="36" customHeight="1">
      <c r="C20" s="422" t="s">
        <v>117</v>
      </c>
      <c r="D20" s="423"/>
      <c r="E20" s="423"/>
      <c r="F20" s="423"/>
      <c r="G20" s="423"/>
      <c r="H20" s="423"/>
      <c r="I20" s="423"/>
      <c r="J20" s="423"/>
      <c r="K20" s="423"/>
      <c r="L20" s="230">
        <v>0.1</v>
      </c>
      <c r="M20" s="10">
        <f>L21+L22</f>
        <v>1</v>
      </c>
      <c r="N20" s="11"/>
      <c r="X20" s="108">
        <f>X19*Y19</f>
        <v>0.1</v>
      </c>
    </row>
    <row r="21" spans="3:28" ht="64.5" customHeight="1">
      <c r="C21" s="2" t="s">
        <v>119</v>
      </c>
      <c r="D21" s="119" t="s">
        <v>118</v>
      </c>
      <c r="E21" s="200" t="s">
        <v>120</v>
      </c>
      <c r="F21" s="185"/>
      <c r="G21" s="114"/>
      <c r="H21" s="113"/>
      <c r="I21" s="113"/>
      <c r="J21" s="118"/>
      <c r="K21" s="129" t="str">
        <f>IF(Q21&gt;1,"?",(IF(V21&gt;0,"?","")))</f>
        <v/>
      </c>
      <c r="L21" s="86">
        <v>0.5</v>
      </c>
      <c r="M21" s="7"/>
      <c r="N21" s="11"/>
      <c r="O21" s="99">
        <f>L21</f>
        <v>0.5</v>
      </c>
      <c r="P21" s="90">
        <f>IF(J21&lt;&gt;"",1,IF(I21&lt;&gt;"",2/3,IF(H21&lt;&gt;"",1/3,0)))*O21*20</f>
        <v>0</v>
      </c>
      <c r="Q21" s="90">
        <f>IF(F21="",IF(G21&lt;&gt;"",1,0)+IF(H21&lt;&gt;"",1,0)+IF(I21&lt;&gt;"",1,0)+IF(J21&lt;&gt;"",1,0),0)</f>
        <v>0</v>
      </c>
      <c r="R21" s="90">
        <f>IF(F21&lt;&gt;"",0,IF(G21="",(P21/(O21*20)),0.02+(P21/(O21*20))))</f>
        <v>0</v>
      </c>
      <c r="S21" s="90">
        <f>IF(F21&lt;&gt;"",0,O21)</f>
        <v>0.5</v>
      </c>
      <c r="T21" s="90">
        <f>IF(K21&lt;&gt;"",1,0)</f>
        <v>0</v>
      </c>
      <c r="U21" s="90" t="b">
        <f>IF(F21="",OR(G21&lt;&gt;"",H21&lt;&gt;"",I21&lt;&gt;"",J21&lt;&gt;""),0)</f>
        <v>0</v>
      </c>
      <c r="V21" s="90">
        <f>IF(F21&lt;&gt;"",IF(G21&lt;&gt;"",1,0)+IF(H21&lt;&gt;"",1,0)+IF(I21&lt;&gt;"",1,0)+IF(J21&lt;&gt;"",1,0),0)</f>
        <v>0</v>
      </c>
      <c r="W21" s="90" t="b">
        <f>OR(U21=FALSE,U22=FALSE)</f>
        <v>1</v>
      </c>
      <c r="X21" s="253">
        <f>S21+S22</f>
        <v>1</v>
      </c>
      <c r="Y21" s="73">
        <f>L20</f>
        <v>0.1</v>
      </c>
      <c r="Z21" s="90">
        <f>SUM(R21:R22)</f>
        <v>0</v>
      </c>
      <c r="AA21" s="90">
        <f>IF(SUM(Q21:Q22)=0,0,1)</f>
        <v>0</v>
      </c>
      <c r="AB21" s="105">
        <f>IF(AA21=1,SUMPRODUCT(P21:P22,Q21:Q22)/SUMPRODUCT(O21:O22,Q21:Q22),0)</f>
        <v>0</v>
      </c>
    </row>
    <row r="22" spans="3:28" ht="113.25" customHeight="1">
      <c r="C22" s="2" t="s">
        <v>122</v>
      </c>
      <c r="D22" s="119" t="s">
        <v>121</v>
      </c>
      <c r="E22" s="120" t="s">
        <v>200</v>
      </c>
      <c r="F22" s="184"/>
      <c r="G22" s="113"/>
      <c r="H22" s="113"/>
      <c r="I22" s="113"/>
      <c r="J22" s="118"/>
      <c r="K22" s="129" t="str">
        <f t="shared" ref="K22" si="1">IF(Q22&gt;1,"?",(IF(V22&gt;0,"?","")))</f>
        <v/>
      </c>
      <c r="L22" s="86">
        <v>0.5</v>
      </c>
      <c r="M22" s="7"/>
      <c r="N22" s="11"/>
      <c r="O22" s="99">
        <f>L22</f>
        <v>0.5</v>
      </c>
      <c r="P22" s="90">
        <f>IF(J22&lt;&gt;"",1,IF(I22&lt;&gt;"",2/3,IF(H22&lt;&gt;"",1/3,0)))*O22*20</f>
        <v>0</v>
      </c>
      <c r="Q22" s="90">
        <f>IF(F22="",IF(G22&lt;&gt;"",1,0)+IF(H22&lt;&gt;"",1,0)+IF(I22&lt;&gt;"",1,0)+IF(J22&lt;&gt;"",1,0),0)</f>
        <v>0</v>
      </c>
      <c r="R22" s="90">
        <f>IF(F22&lt;&gt;"",0,IF(G22="",(P22/(O22*20)),0.02+(P22/(O22*20))))</f>
        <v>0</v>
      </c>
      <c r="S22" s="90">
        <f>IF(F22&lt;&gt;"",0,O22)</f>
        <v>0.5</v>
      </c>
      <c r="T22" s="90">
        <f>IF(K22&lt;&gt;"",1,0)</f>
        <v>0</v>
      </c>
      <c r="U22" s="90" t="b">
        <f>IF(F22="",OR(G22&lt;&gt;"",H22&lt;&gt;"",I22&lt;&gt;"",J22&lt;&gt;""),0)</f>
        <v>0</v>
      </c>
      <c r="V22" s="90">
        <f>IF(F22&lt;&gt;"",IF(G22&lt;&gt;"",1,0)+IF(H22&lt;&gt;"",1,0)+IF(I22&lt;&gt;"",1,0)+IF(J22&lt;&gt;"",1,0),0)</f>
        <v>0</v>
      </c>
      <c r="X22" s="108">
        <f>X21*Y21</f>
        <v>0.1</v>
      </c>
    </row>
    <row r="23" spans="3:28" ht="36" customHeight="1">
      <c r="C23" s="424" t="s">
        <v>123</v>
      </c>
      <c r="D23" s="424"/>
      <c r="E23" s="424"/>
      <c r="F23" s="424"/>
      <c r="G23" s="424"/>
      <c r="H23" s="424"/>
      <c r="I23" s="424"/>
      <c r="J23" s="424"/>
      <c r="K23" s="425"/>
      <c r="L23" s="230">
        <v>0.06</v>
      </c>
      <c r="M23" s="10">
        <f>L24+L25</f>
        <v>1</v>
      </c>
      <c r="N23" s="11"/>
    </row>
    <row r="24" spans="3:28" ht="57.75" customHeight="1">
      <c r="C24" s="45" t="s">
        <v>124</v>
      </c>
      <c r="D24" s="47" t="s">
        <v>125</v>
      </c>
      <c r="E24" s="47" t="s">
        <v>154</v>
      </c>
      <c r="F24" s="184"/>
      <c r="G24" s="177"/>
      <c r="H24" s="177"/>
      <c r="I24" s="177"/>
      <c r="J24" s="178"/>
      <c r="K24" s="129" t="str">
        <f t="shared" ref="K24:K41" si="2">IF(Q24&gt;1,"?",(IF(V24&gt;0,"?","")))</f>
        <v/>
      </c>
      <c r="L24" s="86">
        <v>0.5</v>
      </c>
      <c r="M24" s="7"/>
      <c r="N24" s="11"/>
      <c r="O24" s="99">
        <f>L24</f>
        <v>0.5</v>
      </c>
      <c r="P24" s="90">
        <f>IF(J24&lt;&gt;"",1,IF(I24&lt;&gt;"",2/3,IF(H24&lt;&gt;"",1/3,0)))*O24*20</f>
        <v>0</v>
      </c>
      <c r="Q24" s="90">
        <f>IF(F24="",IF(G24&lt;&gt;"",1,0)+IF(H24&lt;&gt;"",1,0)+IF(I24&lt;&gt;"",1,0)+IF(J24&lt;&gt;"",1,0),0)</f>
        <v>0</v>
      </c>
      <c r="R24" s="90">
        <f>IF(F24&lt;&gt;"",0,IF(G24="",(P24/(O24*20)),0.02+(P24/(O24*20))))</f>
        <v>0</v>
      </c>
      <c r="S24" s="90">
        <f>IF(F24&lt;&gt;"",0,O24)</f>
        <v>0.5</v>
      </c>
      <c r="T24" s="90">
        <f>IF(K24&lt;&gt;"",1,0)</f>
        <v>0</v>
      </c>
      <c r="U24" s="90" t="b">
        <f>IF(F24="",OR(G24&lt;&gt;"",H24&lt;&gt;"",I24&lt;&gt;"",J24&lt;&gt;""),0)</f>
        <v>0</v>
      </c>
      <c r="V24" s="90">
        <f>IF(F24&lt;&gt;"",IF(G24&lt;&gt;"",1,0)+IF(H24&lt;&gt;"",1,0)+IF(I24&lt;&gt;"",1,0)+IF(J24&lt;&gt;"",1,0),0)</f>
        <v>0</v>
      </c>
      <c r="W24" s="90" t="b">
        <f>OR(U24=FALSE,U25=FALSE)</f>
        <v>1</v>
      </c>
      <c r="X24" s="253">
        <f>S24+S25</f>
        <v>1</v>
      </c>
      <c r="Y24" s="73">
        <f>L23</f>
        <v>0.06</v>
      </c>
      <c r="Z24" s="90">
        <f>SUM(R24:R25)</f>
        <v>0</v>
      </c>
      <c r="AA24" s="90">
        <f>IF(SUM(Q24:Q25)=0,0,1)</f>
        <v>0</v>
      </c>
      <c r="AB24" s="105">
        <f>IF(AA24=1,SUMPRODUCT(P24:P25,Q24:Q25)/SUMPRODUCT(O24:O25,Q24:Q25),0)</f>
        <v>0</v>
      </c>
    </row>
    <row r="25" spans="3:28" ht="103.5" customHeight="1">
      <c r="C25" s="45" t="s">
        <v>58</v>
      </c>
      <c r="D25" s="47" t="s">
        <v>126</v>
      </c>
      <c r="E25" s="47" t="s">
        <v>201</v>
      </c>
      <c r="F25" s="184"/>
      <c r="G25" s="177"/>
      <c r="H25" s="177"/>
      <c r="I25" s="177"/>
      <c r="J25" s="178"/>
      <c r="K25" s="129" t="str">
        <f t="shared" si="2"/>
        <v/>
      </c>
      <c r="L25" s="86">
        <v>0.5</v>
      </c>
      <c r="O25" s="99">
        <f>L25</f>
        <v>0.5</v>
      </c>
      <c r="P25" s="90">
        <f>IF(J25&lt;&gt;"",1,IF(I25&lt;&gt;"",2/3,IF(H25&lt;&gt;"",1/3,0)))*O25*20</f>
        <v>0</v>
      </c>
      <c r="Q25" s="90">
        <f>IF(F25="",IF(G25&lt;&gt;"",1,0)+IF(H25&lt;&gt;"",1,0)+IF(I25&lt;&gt;"",1,0)+IF(J25&lt;&gt;"",1,0),0)</f>
        <v>0</v>
      </c>
      <c r="R25" s="90">
        <f>IF(F25&lt;&gt;"",0,IF(G25="",(P25/(O25*20)),0.02+(P25/(O25*20))))</f>
        <v>0</v>
      </c>
      <c r="S25" s="90">
        <f>IF(F25&lt;&gt;"",0,O25)</f>
        <v>0.5</v>
      </c>
      <c r="T25" s="90">
        <f>IF(K25&lt;&gt;"",1,0)</f>
        <v>0</v>
      </c>
      <c r="U25" s="90" t="b">
        <f>IF(F25="",OR(G25&lt;&gt;"",H25&lt;&gt;"",I25&lt;&gt;"",J25&lt;&gt;""),0)</f>
        <v>0</v>
      </c>
      <c r="V25" s="90">
        <f>IF(F25&lt;&gt;"",IF(G25&lt;&gt;"",1,0)+IF(H25&lt;&gt;"",1,0)+IF(I25&lt;&gt;"",1,0)+IF(J25&lt;&gt;"",1,0),0)</f>
        <v>0</v>
      </c>
      <c r="X25" s="108">
        <f>X24*Y24</f>
        <v>0.06</v>
      </c>
    </row>
    <row r="26" spans="3:28" ht="36" customHeight="1">
      <c r="C26" s="399" t="s">
        <v>127</v>
      </c>
      <c r="D26" s="400"/>
      <c r="E26" s="400"/>
      <c r="F26" s="400"/>
      <c r="G26" s="400"/>
      <c r="H26" s="400"/>
      <c r="I26" s="400"/>
      <c r="J26" s="400"/>
      <c r="K26" s="405"/>
      <c r="L26" s="229">
        <v>0.15</v>
      </c>
      <c r="M26" s="226">
        <f>L27+L28</f>
        <v>1</v>
      </c>
      <c r="O26" s="3">
        <f>L26</f>
        <v>0.15</v>
      </c>
      <c r="P26" s="3">
        <f>IF(J26&lt;&gt;"",1,IF(I26&lt;&gt;"",2/3,IF(H26&lt;&gt;"",1/3,0)))*O26*20</f>
        <v>0</v>
      </c>
      <c r="R26" s="3">
        <f>IF(F26&lt;&gt;"",0,IF(G26="",(P26/(O26*20)),0.02+(P26/(O26*20))))</f>
        <v>0</v>
      </c>
      <c r="S26" s="3">
        <f>IF(F26&lt;&gt;"",0,O26)</f>
        <v>0.15</v>
      </c>
    </row>
    <row r="27" spans="3:28" ht="116.25" customHeight="1">
      <c r="C27" s="46" t="s">
        <v>129</v>
      </c>
      <c r="D27" s="47" t="s">
        <v>128</v>
      </c>
      <c r="E27" s="47" t="s">
        <v>155</v>
      </c>
      <c r="F27" s="184"/>
      <c r="G27" s="320"/>
      <c r="H27" s="320"/>
      <c r="I27" s="320"/>
      <c r="J27" s="321"/>
      <c r="K27" s="129" t="str">
        <f t="shared" si="2"/>
        <v/>
      </c>
      <c r="L27" s="86">
        <v>0.7</v>
      </c>
      <c r="O27" s="99">
        <f>L27</f>
        <v>0.7</v>
      </c>
      <c r="P27" s="90">
        <f>IF(J27&lt;&gt;"",1,IF(I27&lt;&gt;"",2/3,IF(H27&lt;&gt;"",1/3,0)))*O27*20</f>
        <v>0</v>
      </c>
      <c r="Q27" s="90">
        <f>IF(F27="",IF(G27&lt;&gt;"",1,0)+IF(H27&lt;&gt;"",1,0)+IF(I27&lt;&gt;"",1,0)+IF(J27&lt;&gt;"",1,0),0)</f>
        <v>0</v>
      </c>
      <c r="R27" s="90">
        <f>IF(F27&lt;&gt;"",0,IF(G27="",(P27/(O27*20)),0.02+(P27/(O27*20))))</f>
        <v>0</v>
      </c>
      <c r="S27" s="90">
        <f>IF(F27&lt;&gt;"",0,O27)</f>
        <v>0.7</v>
      </c>
      <c r="T27" s="90">
        <f>IF(K27&lt;&gt;"",1,0)</f>
        <v>0</v>
      </c>
      <c r="U27" s="90" t="b">
        <f>IF(F27="",OR(G27&lt;&gt;"",H27&lt;&gt;"",I27&lt;&gt;"",J27&lt;&gt;""),0)</f>
        <v>0</v>
      </c>
      <c r="V27" s="90">
        <f>IF(F27&lt;&gt;"",IF(G27&lt;&gt;"",1,0)+IF(H27&lt;&gt;"",1,0)+IF(I27&lt;&gt;"",1,0)+IF(J27&lt;&gt;"",1,0),0)</f>
        <v>0</v>
      </c>
      <c r="W27" s="90" t="b">
        <f>OR(U27=FALSE,U28=FALSE,U41=FALSE)</f>
        <v>1</v>
      </c>
      <c r="X27" s="253">
        <f>S27+S28</f>
        <v>1</v>
      </c>
      <c r="Y27" s="73">
        <f>L26</f>
        <v>0.15</v>
      </c>
      <c r="Z27" s="90">
        <f>SUM(R27:R28)</f>
        <v>0</v>
      </c>
      <c r="AA27" s="90">
        <f>IF(SUM(Q27:Q28)=0,0,1)</f>
        <v>0</v>
      </c>
      <c r="AB27" s="105">
        <f>IF(AA27=1,SUMPRODUCT(P27:P28,Q27:Q28)/SUMPRODUCT(O27:O28,Q27:Q28),0)</f>
        <v>0</v>
      </c>
    </row>
    <row r="28" spans="3:28" ht="51" customHeight="1">
      <c r="C28" s="46" t="s">
        <v>139</v>
      </c>
      <c r="D28" s="47" t="s">
        <v>130</v>
      </c>
      <c r="E28" s="47" t="s">
        <v>131</v>
      </c>
      <c r="F28" s="184"/>
      <c r="G28" s="320"/>
      <c r="H28" s="320"/>
      <c r="I28" s="320"/>
      <c r="J28" s="321"/>
      <c r="K28" s="129" t="str">
        <f t="shared" si="2"/>
        <v/>
      </c>
      <c r="L28" s="86">
        <v>0.3</v>
      </c>
      <c r="O28" s="99">
        <f>L28</f>
        <v>0.3</v>
      </c>
      <c r="P28" s="90">
        <f>IF(J28&lt;&gt;"",1,IF(I28&lt;&gt;"",2/3,IF(H28&lt;&gt;"",1/3,0)))*O28*20</f>
        <v>0</v>
      </c>
      <c r="Q28" s="90">
        <f>IF(F28="",IF(G28&lt;&gt;"",1,0)+IF(H28&lt;&gt;"",1,0)+IF(I28&lt;&gt;"",1,0)+IF(J28&lt;&gt;"",1,0),0)</f>
        <v>0</v>
      </c>
      <c r="R28" s="90">
        <f>IF(F28&lt;&gt;"",0,IF(G28="",(P28/(O28*20)),0.02+(P28/(O28*20))))</f>
        <v>0</v>
      </c>
      <c r="S28" s="90">
        <f>IF(F28&lt;&gt;"",0,O28)</f>
        <v>0.3</v>
      </c>
      <c r="T28" s="90">
        <f>IF(K28&lt;&gt;"",1,0)</f>
        <v>0</v>
      </c>
      <c r="U28" s="90" t="b">
        <f>IF(F28="",OR(G28&lt;&gt;"",H28&lt;&gt;"",I28&lt;&gt;"",J28&lt;&gt;""),0)</f>
        <v>0</v>
      </c>
      <c r="V28" s="90">
        <f>IF(F28&lt;&gt;"",IF(G28&lt;&gt;"",1,0)+IF(H28&lt;&gt;"",1,0)+IF(I28&lt;&gt;"",1,0)+IF(J28&lt;&gt;"",1,0),0)</f>
        <v>0</v>
      </c>
      <c r="X28" s="108">
        <f>X27*Y27</f>
        <v>0.15</v>
      </c>
    </row>
    <row r="29" spans="3:28" ht="36" customHeight="1">
      <c r="C29" s="399" t="s">
        <v>132</v>
      </c>
      <c r="D29" s="400"/>
      <c r="E29" s="400"/>
      <c r="F29" s="400"/>
      <c r="G29" s="400"/>
      <c r="H29" s="400"/>
      <c r="I29" s="400"/>
      <c r="J29" s="400"/>
      <c r="K29" s="405" t="str">
        <f t="shared" si="2"/>
        <v/>
      </c>
      <c r="L29" s="229">
        <v>0.15</v>
      </c>
      <c r="M29" s="226">
        <f>L30+L31+L32</f>
        <v>0.99999999999999989</v>
      </c>
      <c r="N29" s="103"/>
      <c r="O29" s="256"/>
      <c r="P29" s="245"/>
      <c r="Q29" s="245"/>
      <c r="R29" s="245"/>
      <c r="S29" s="245"/>
      <c r="T29" s="245"/>
      <c r="U29" s="245"/>
      <c r="V29" s="245"/>
      <c r="W29" s="103"/>
    </row>
    <row r="30" spans="3:28" ht="54" customHeight="1">
      <c r="C30" s="46" t="s">
        <v>138</v>
      </c>
      <c r="D30" s="61" t="s">
        <v>137</v>
      </c>
      <c r="E30" s="61" t="s">
        <v>156</v>
      </c>
      <c r="F30" s="184"/>
      <c r="G30" s="328"/>
      <c r="H30" s="328"/>
      <c r="I30" s="328"/>
      <c r="J30" s="328"/>
      <c r="K30" s="129" t="str">
        <f t="shared" si="2"/>
        <v/>
      </c>
      <c r="L30" s="86">
        <v>0.35</v>
      </c>
      <c r="O30" s="99">
        <f>L30</f>
        <v>0.35</v>
      </c>
      <c r="P30" s="90">
        <f>IF(J30&lt;&gt;"",1,IF(I30&lt;&gt;"",2/3,IF(H30&lt;&gt;"",1/3,0)))*O30*20</f>
        <v>0</v>
      </c>
      <c r="Q30" s="90">
        <f>IF(F30="",IF(G30&lt;&gt;"",1,0)+IF(H30&lt;&gt;"",1,0)+IF(I30&lt;&gt;"",1,0)+IF(J30&lt;&gt;"",1,0),0)</f>
        <v>0</v>
      </c>
      <c r="R30" s="90">
        <f>IF(F30&lt;&gt;"",0,IF(G30="",(P30/(O30*20)),0.02+(P30/(O30*20))))</f>
        <v>0</v>
      </c>
      <c r="S30" s="90">
        <f>IF(F30&lt;&gt;"",0,O30)</f>
        <v>0.35</v>
      </c>
      <c r="T30" s="90">
        <f>IF(K30&lt;&gt;"",1,0)</f>
        <v>0</v>
      </c>
      <c r="U30" s="90" t="b">
        <f>IF(F30="",OR(G30&lt;&gt;"",H30&lt;&gt;"",I30&lt;&gt;"",J30&lt;&gt;""),0)</f>
        <v>0</v>
      </c>
      <c r="V30" s="90">
        <f>IF(F30&lt;&gt;"",IF(G30&lt;&gt;"",1,0)+IF(H30&lt;&gt;"",1,0)+IF(I30&lt;&gt;"",1,0)+IF(J30&lt;&gt;"",1,0),0)</f>
        <v>0</v>
      </c>
      <c r="W30" s="90" t="b">
        <f>OR(U30=FALSE,U31=FALSE,U32=FALSE)</f>
        <v>1</v>
      </c>
      <c r="X30" s="253">
        <f>S30+S31+S32</f>
        <v>0.99999999999999989</v>
      </c>
      <c r="Y30" s="73">
        <f>L29</f>
        <v>0.15</v>
      </c>
      <c r="Z30" s="90">
        <f>SUM(R30:R32)</f>
        <v>0</v>
      </c>
      <c r="AA30" s="90">
        <f>IF(SUM(Q30:Q32)=0,0,1)</f>
        <v>0</v>
      </c>
      <c r="AB30" s="105">
        <f>IF(AA30=1,SUMPRODUCT(P30:P32,Q30:Q32)/SUMPRODUCT(O30:O32,Q30:Q32),0)</f>
        <v>0</v>
      </c>
    </row>
    <row r="31" spans="3:28" ht="36.75" customHeight="1">
      <c r="C31" s="46" t="s">
        <v>140</v>
      </c>
      <c r="D31" s="61" t="s">
        <v>143</v>
      </c>
      <c r="E31" s="61" t="s">
        <v>144</v>
      </c>
      <c r="F31" s="184"/>
      <c r="G31" s="328"/>
      <c r="H31" s="328"/>
      <c r="I31" s="328"/>
      <c r="J31" s="328"/>
      <c r="K31" s="129" t="str">
        <f t="shared" si="2"/>
        <v/>
      </c>
      <c r="L31" s="86">
        <v>0.3</v>
      </c>
      <c r="O31" s="99">
        <f>L31</f>
        <v>0.3</v>
      </c>
      <c r="P31" s="90">
        <f>IF(J31&lt;&gt;"",1,IF(I31&lt;&gt;"",2/3,IF(H31&lt;&gt;"",1/3,0)))*O31*20</f>
        <v>0</v>
      </c>
      <c r="Q31" s="90">
        <f>IF(F31="",IF(G31&lt;&gt;"",1,0)+IF(H31&lt;&gt;"",1,0)+IF(I31&lt;&gt;"",1,0)+IF(J31&lt;&gt;"",1,0),0)</f>
        <v>0</v>
      </c>
      <c r="R31" s="90">
        <f>IF(F31&lt;&gt;"",0,IF(G31="",(P31/(O31*20)),0.02+(P31/(O31*20))))</f>
        <v>0</v>
      </c>
      <c r="S31" s="90">
        <f>IF(F31&lt;&gt;"",0,O31)</f>
        <v>0.3</v>
      </c>
      <c r="T31" s="90">
        <f>IF(K31&lt;&gt;"",1,0)</f>
        <v>0</v>
      </c>
      <c r="U31" s="90" t="b">
        <f>IF(F31="",OR(G31&lt;&gt;"",H31&lt;&gt;"",I31&lt;&gt;"",J31&lt;&gt;""),0)</f>
        <v>0</v>
      </c>
      <c r="V31" s="90">
        <f>IF(F31&lt;&gt;"",IF(G31&lt;&gt;"",1,0)+IF(H31&lt;&gt;"",1,0)+IF(I31&lt;&gt;"",1,0)+IF(J31&lt;&gt;"",1,0),0)</f>
        <v>0</v>
      </c>
      <c r="X31" s="108">
        <f>X30*Y30</f>
        <v>0.14999999999999997</v>
      </c>
    </row>
    <row r="32" spans="3:28" ht="54.75" customHeight="1">
      <c r="C32" s="46" t="s">
        <v>145</v>
      </c>
      <c r="D32" s="221" t="s">
        <v>146</v>
      </c>
      <c r="E32" s="222" t="s">
        <v>159</v>
      </c>
      <c r="F32" s="184"/>
      <c r="G32" s="328"/>
      <c r="H32" s="328"/>
      <c r="I32" s="328"/>
      <c r="J32" s="328"/>
      <c r="K32" s="129" t="str">
        <f t="shared" si="2"/>
        <v/>
      </c>
      <c r="L32" s="86">
        <v>0.35</v>
      </c>
      <c r="O32" s="99">
        <f>L32</f>
        <v>0.35</v>
      </c>
      <c r="P32" s="90">
        <f>IF(J32&lt;&gt;"",1,IF(I32&lt;&gt;"",2/3,IF(H32&lt;&gt;"",1/3,0)))*O32*20</f>
        <v>0</v>
      </c>
      <c r="Q32" s="90">
        <f>IF(F32="",IF(G32&lt;&gt;"",1,0)+IF(H32&lt;&gt;"",1,0)+IF(I32&lt;&gt;"",1,0)+IF(J32&lt;&gt;"",1,0),0)</f>
        <v>0</v>
      </c>
      <c r="R32" s="90">
        <f>IF(F32&lt;&gt;"",0,IF(G32="",(P32/(O32*20)),0.02+(P32/(O32*20))))</f>
        <v>0</v>
      </c>
      <c r="S32" s="90">
        <f>IF(F32&lt;&gt;"",0,O32)</f>
        <v>0.35</v>
      </c>
      <c r="T32" s="90">
        <f>IF(K32&lt;&gt;"",1,0)</f>
        <v>0</v>
      </c>
      <c r="U32" s="90" t="b">
        <f>IF(F32="",OR(G32&lt;&gt;"",H32&lt;&gt;"",I32&lt;&gt;"",J32&lt;&gt;""),0)</f>
        <v>0</v>
      </c>
      <c r="V32" s="90">
        <f>IF(F32&lt;&gt;"",IF(G32&lt;&gt;"",1,0)+IF(H32&lt;&gt;"",1,0)+IF(I32&lt;&gt;"",1,0)+IF(J32&lt;&gt;"",1,0),0)</f>
        <v>0</v>
      </c>
    </row>
    <row r="33" spans="3:28" ht="36" customHeight="1">
      <c r="C33" s="398" t="s">
        <v>133</v>
      </c>
      <c r="D33" s="398"/>
      <c r="E33" s="398"/>
      <c r="F33" s="398"/>
      <c r="G33" s="398"/>
      <c r="H33" s="398"/>
      <c r="I33" s="398"/>
      <c r="J33" s="399"/>
      <c r="K33" s="228"/>
      <c r="L33" s="229">
        <v>0.1</v>
      </c>
      <c r="M33" s="226">
        <f>L34+L35</f>
        <v>1</v>
      </c>
      <c r="O33" s="257"/>
      <c r="P33" s="258"/>
      <c r="Q33" s="258"/>
      <c r="R33" s="258"/>
      <c r="S33" s="258"/>
      <c r="T33" s="258"/>
      <c r="U33" s="258"/>
      <c r="V33" s="258"/>
    </row>
    <row r="34" spans="3:28" ht="39" customHeight="1">
      <c r="C34" s="46" t="s">
        <v>141</v>
      </c>
      <c r="D34" s="61" t="s">
        <v>147</v>
      </c>
      <c r="E34" s="61" t="s">
        <v>148</v>
      </c>
      <c r="F34" s="184"/>
      <c r="G34" s="329"/>
      <c r="H34" s="329"/>
      <c r="I34" s="329"/>
      <c r="J34" s="330"/>
      <c r="K34" s="129" t="str">
        <f t="shared" si="2"/>
        <v/>
      </c>
      <c r="L34" s="86">
        <v>0.5</v>
      </c>
      <c r="O34" s="99">
        <f>L34</f>
        <v>0.5</v>
      </c>
      <c r="P34" s="90">
        <f>IF(J34&lt;&gt;"",1,IF(I34&lt;&gt;"",2/3,IF(H34&lt;&gt;"",1/3,0)))*O34*20</f>
        <v>0</v>
      </c>
      <c r="Q34" s="90">
        <f>IF(F34="",IF(G34&lt;&gt;"",1,0)+IF(H34&lt;&gt;"",1,0)+IF(I34&lt;&gt;"",1,0)+IF(J34&lt;&gt;"",1,0),0)</f>
        <v>0</v>
      </c>
      <c r="R34" s="90">
        <f>IF(F34&lt;&gt;"",0,IF(G34="",(P34/(O34*20)),0.02+(P34/(O34*20))))</f>
        <v>0</v>
      </c>
      <c r="S34" s="90">
        <f>IF(F34&lt;&gt;"",0,O34)</f>
        <v>0.5</v>
      </c>
      <c r="T34" s="90">
        <f>IF(K34&lt;&gt;"",1,0)</f>
        <v>0</v>
      </c>
      <c r="U34" s="90" t="b">
        <f>IF(F34="",OR(G34&lt;&gt;"",H34&lt;&gt;"",I34&lt;&gt;"",J34&lt;&gt;""),0)</f>
        <v>0</v>
      </c>
      <c r="V34" s="90">
        <f>IF(F34&lt;&gt;"",IF(G34&lt;&gt;"",1,0)+IF(H34&lt;&gt;"",1,0)+IF(I34&lt;&gt;"",1,0)+IF(J34&lt;&gt;"",1,0),0)</f>
        <v>0</v>
      </c>
      <c r="W34" s="90" t="b">
        <f>OR(U34=FALSE,U35=FALSE)</f>
        <v>1</v>
      </c>
      <c r="X34" s="253">
        <f>S34+S35</f>
        <v>1</v>
      </c>
      <c r="Y34" s="73">
        <f>L33</f>
        <v>0.1</v>
      </c>
      <c r="Z34" s="90">
        <f>SUM(R34:R35)</f>
        <v>0</v>
      </c>
      <c r="AA34" s="90">
        <f>IF(SUM(Q34:Q35)=0,0,1)</f>
        <v>0</v>
      </c>
      <c r="AB34" s="105">
        <f>IF(AA34=1,SUMPRODUCT(P34:P35,Q34:Q35)/SUMPRODUCT(O34:O35,Q34:Q35),0)</f>
        <v>0</v>
      </c>
    </row>
    <row r="35" spans="3:28" ht="86.25" customHeight="1">
      <c r="C35" s="46" t="s">
        <v>142</v>
      </c>
      <c r="D35" s="61" t="s">
        <v>216</v>
      </c>
      <c r="E35" s="61" t="s">
        <v>157</v>
      </c>
      <c r="F35" s="184"/>
      <c r="G35" s="329"/>
      <c r="H35" s="329"/>
      <c r="I35" s="329"/>
      <c r="J35" s="330"/>
      <c r="K35" s="129" t="str">
        <f t="shared" si="2"/>
        <v/>
      </c>
      <c r="L35" s="86">
        <v>0.5</v>
      </c>
      <c r="O35" s="99">
        <f>L35</f>
        <v>0.5</v>
      </c>
      <c r="P35" s="90">
        <f>IF(J35&lt;&gt;"",1,IF(I35&lt;&gt;"",2/3,IF(H35&lt;&gt;"",1/3,0)))*O35*20</f>
        <v>0</v>
      </c>
      <c r="Q35" s="90">
        <f>IF(F35="",IF(G35&lt;&gt;"",1,0)+IF(H35&lt;&gt;"",1,0)+IF(I35&lt;&gt;"",1,0)+IF(J35&lt;&gt;"",1,0),0)</f>
        <v>0</v>
      </c>
      <c r="R35" s="90">
        <f>IF(F35&lt;&gt;"",0,IF(G35="",(P35/(O35*20)),0.02+(P35/(O35*20))))</f>
        <v>0</v>
      </c>
      <c r="S35" s="90">
        <f>IF(F35&lt;&gt;"",0,O35)</f>
        <v>0.5</v>
      </c>
      <c r="T35" s="90">
        <f>IF(K35&lt;&gt;"",1,0)</f>
        <v>0</v>
      </c>
      <c r="U35" s="90" t="b">
        <f>IF(F35="",OR(G35&lt;&gt;"",H35&lt;&gt;"",I35&lt;&gt;"",J35&lt;&gt;""),0)</f>
        <v>0</v>
      </c>
      <c r="V35" s="90">
        <f>IF(F35&lt;&gt;"",IF(G35&lt;&gt;"",1,0)+IF(H35&lt;&gt;"",1,0)+IF(I35&lt;&gt;"",1,0)+IF(J35&lt;&gt;"",1,0),0)</f>
        <v>0</v>
      </c>
      <c r="X35" s="108">
        <f>X34*Y34</f>
        <v>0.1</v>
      </c>
    </row>
    <row r="36" spans="3:28" ht="36" customHeight="1">
      <c r="C36" s="398" t="s">
        <v>134</v>
      </c>
      <c r="D36" s="398"/>
      <c r="E36" s="398"/>
      <c r="F36" s="398"/>
      <c r="G36" s="398"/>
      <c r="H36" s="398"/>
      <c r="I36" s="398"/>
      <c r="J36" s="399"/>
      <c r="K36" s="261"/>
      <c r="L36" s="229">
        <v>0.14000000000000001</v>
      </c>
      <c r="M36" s="226">
        <f>L37+L38+L39</f>
        <v>1</v>
      </c>
      <c r="O36" s="256"/>
      <c r="P36" s="245"/>
      <c r="Q36" s="245"/>
      <c r="R36" s="245"/>
      <c r="S36" s="245"/>
      <c r="T36" s="245"/>
      <c r="U36" s="245"/>
      <c r="V36" s="245"/>
    </row>
    <row r="37" spans="3:28" ht="51.75" customHeight="1">
      <c r="C37" s="46" t="s">
        <v>39</v>
      </c>
      <c r="D37" s="61" t="s">
        <v>149</v>
      </c>
      <c r="E37" s="61" t="s">
        <v>150</v>
      </c>
      <c r="F37" s="184"/>
      <c r="G37" s="329"/>
      <c r="H37" s="329"/>
      <c r="I37" s="329"/>
      <c r="J37" s="330"/>
      <c r="K37" s="129" t="str">
        <f t="shared" si="2"/>
        <v/>
      </c>
      <c r="L37" s="86">
        <v>0.4</v>
      </c>
      <c r="O37" s="99">
        <f>L37</f>
        <v>0.4</v>
      </c>
      <c r="P37" s="90">
        <f>IF(J37&lt;&gt;"",1,IF(I37&lt;&gt;"",2/3,IF(H37&lt;&gt;"",1/3,0)))*O37*20</f>
        <v>0</v>
      </c>
      <c r="Q37" s="90">
        <f>IF(F37="",IF(G37&lt;&gt;"",1,0)+IF(H37&lt;&gt;"",1,0)+IF(I37&lt;&gt;"",1,0)+IF(J37&lt;&gt;"",1,0),0)</f>
        <v>0</v>
      </c>
      <c r="R37" s="90">
        <f>IF(F37&lt;&gt;"",0,IF(G37="",(P37/(O37*20)),0.02+(P37/(O37*20))))</f>
        <v>0</v>
      </c>
      <c r="S37" s="90">
        <f>IF(F37&lt;&gt;"",0,O37)</f>
        <v>0.4</v>
      </c>
      <c r="T37" s="90">
        <f>IF(K37&lt;&gt;"",1,0)</f>
        <v>0</v>
      </c>
      <c r="U37" s="90" t="b">
        <f>IF(F37="",OR(G37&lt;&gt;"",H37&lt;&gt;"",I37&lt;&gt;"",J37&lt;&gt;""),0)</f>
        <v>0</v>
      </c>
      <c r="V37" s="90">
        <f>IF(F37&lt;&gt;"",IF(G37&lt;&gt;"",1,0)+IF(H37&lt;&gt;"",1,0)+IF(I37&lt;&gt;"",1,0)+IF(J37&lt;&gt;"",1,0),0)</f>
        <v>0</v>
      </c>
      <c r="W37" s="90" t="b">
        <f>OR(U37=FALSE,U38=FALSE,U39=FALSE,U51=FALSE)</f>
        <v>1</v>
      </c>
      <c r="X37" s="253">
        <f>S37+S38+S39</f>
        <v>1</v>
      </c>
      <c r="Y37" s="73">
        <f>L36</f>
        <v>0.14000000000000001</v>
      </c>
      <c r="Z37" s="90">
        <f>SUM(R37:R39)</f>
        <v>0</v>
      </c>
      <c r="AA37" s="90">
        <f>IF(SUM(Q37:Q39)=0,0,1)</f>
        <v>0</v>
      </c>
      <c r="AB37" s="105">
        <f>IF(AA37=1,SUMPRODUCT(P37:P39,Q37:Q39)/SUMPRODUCT(O37:O39,Q37:Q39),0)</f>
        <v>0</v>
      </c>
    </row>
    <row r="38" spans="3:28" ht="36" customHeight="1">
      <c r="C38" s="46" t="s">
        <v>40</v>
      </c>
      <c r="D38" s="61" t="s">
        <v>151</v>
      </c>
      <c r="E38" s="61" t="s">
        <v>152</v>
      </c>
      <c r="F38" s="184"/>
      <c r="G38" s="328"/>
      <c r="H38" s="328"/>
      <c r="I38" s="328"/>
      <c r="J38" s="328"/>
      <c r="K38" s="129" t="str">
        <f t="shared" si="2"/>
        <v/>
      </c>
      <c r="L38" s="86">
        <v>0.2</v>
      </c>
      <c r="O38" s="99">
        <f>L38</f>
        <v>0.2</v>
      </c>
      <c r="P38" s="90">
        <f>IF(J38&lt;&gt;"",1,IF(I38&lt;&gt;"",2/3,IF(H38&lt;&gt;"",1/3,0)))*O38*20</f>
        <v>0</v>
      </c>
      <c r="Q38" s="90">
        <f>IF(F38="",IF(G38&lt;&gt;"",1,0)+IF(H38&lt;&gt;"",1,0)+IF(I38&lt;&gt;"",1,0)+IF(J38&lt;&gt;"",1,0),0)</f>
        <v>0</v>
      </c>
      <c r="R38" s="90">
        <f>IF(F38&lt;&gt;"",0,IF(G38="",(P38/(O38*20)),0.02+(P38/(O38*20))))</f>
        <v>0</v>
      </c>
      <c r="S38" s="90">
        <f>IF(F38&lt;&gt;"",0,O38)</f>
        <v>0.2</v>
      </c>
      <c r="T38" s="90">
        <f t="shared" ref="T38:T39" si="3">IF(K38&lt;&gt;"",1,0)</f>
        <v>0</v>
      </c>
      <c r="U38" s="90" t="b">
        <f t="shared" ref="U38:U39" si="4">IF(F38="",OR(G38&lt;&gt;"",H38&lt;&gt;"",I38&lt;&gt;"",J38&lt;&gt;""),0)</f>
        <v>0</v>
      </c>
      <c r="V38" s="90">
        <f t="shared" ref="V38:V39" si="5">IF(F38&lt;&gt;"",IF(G38&lt;&gt;"",1,0)+IF(H38&lt;&gt;"",1,0)+IF(I38&lt;&gt;"",1,0)+IF(J38&lt;&gt;"",1,0),0)</f>
        <v>0</v>
      </c>
      <c r="X38" s="108">
        <f>X37*Y37</f>
        <v>0.14000000000000001</v>
      </c>
    </row>
    <row r="39" spans="3:28" ht="36" customHeight="1">
      <c r="C39" s="46" t="s">
        <v>41</v>
      </c>
      <c r="D39" s="61" t="s">
        <v>153</v>
      </c>
      <c r="E39" s="61" t="s">
        <v>202</v>
      </c>
      <c r="F39" s="184"/>
      <c r="G39" s="328"/>
      <c r="H39" s="328"/>
      <c r="I39" s="328"/>
      <c r="J39" s="328"/>
      <c r="K39" s="129" t="str">
        <f t="shared" si="2"/>
        <v/>
      </c>
      <c r="L39" s="87">
        <v>0.4</v>
      </c>
      <c r="O39" s="99">
        <f>L39</f>
        <v>0.4</v>
      </c>
      <c r="P39" s="90">
        <f>IF(J39&lt;&gt;"",1,IF(I39&lt;&gt;"",2/3,IF(H39&lt;&gt;"",1/3,0)))*O39*20</f>
        <v>0</v>
      </c>
      <c r="Q39" s="90">
        <f>IF(F39="",IF(G39&lt;&gt;"",1,0)+IF(H39&lt;&gt;"",1,0)+IF(I39&lt;&gt;"",1,0)+IF(J39&lt;&gt;"",1,0),0)</f>
        <v>0</v>
      </c>
      <c r="R39" s="90">
        <f>IF(F39&lt;&gt;"",0,IF(G39="",(P39/(O39*20)),0.02+(P39/(O39*20))))</f>
        <v>0</v>
      </c>
      <c r="S39" s="90">
        <f>IF(F39&lt;&gt;"",0,O39)</f>
        <v>0.4</v>
      </c>
      <c r="T39" s="90">
        <f t="shared" si="3"/>
        <v>0</v>
      </c>
      <c r="U39" s="90" t="b">
        <f t="shared" si="4"/>
        <v>0</v>
      </c>
      <c r="V39" s="90">
        <f t="shared" si="5"/>
        <v>0</v>
      </c>
    </row>
    <row r="40" spans="3:28" ht="36" customHeight="1">
      <c r="C40" s="400" t="s">
        <v>135</v>
      </c>
      <c r="D40" s="400"/>
      <c r="E40" s="260"/>
      <c r="F40" s="260"/>
      <c r="G40" s="260"/>
      <c r="H40" s="260"/>
      <c r="I40" s="260"/>
      <c r="J40" s="260"/>
      <c r="K40" s="228"/>
      <c r="L40" s="229">
        <v>0.1</v>
      </c>
      <c r="M40" s="226">
        <f>L41</f>
        <v>1</v>
      </c>
      <c r="O40" s="257"/>
      <c r="P40" s="258"/>
      <c r="Q40" s="258"/>
      <c r="R40" s="258"/>
      <c r="S40" s="258"/>
      <c r="T40" s="258"/>
      <c r="U40" s="258"/>
      <c r="V40" s="258"/>
      <c r="W40" s="259"/>
    </row>
    <row r="41" spans="3:28" ht="159.75" customHeight="1">
      <c r="C41" s="212"/>
      <c r="D41" s="213" t="s">
        <v>136</v>
      </c>
      <c r="E41" s="213" t="s">
        <v>203</v>
      </c>
      <c r="F41" s="184"/>
      <c r="G41" s="322"/>
      <c r="H41" s="322"/>
      <c r="I41" s="322"/>
      <c r="J41" s="323"/>
      <c r="K41" s="129" t="str">
        <f t="shared" si="2"/>
        <v/>
      </c>
      <c r="L41" s="87">
        <v>1</v>
      </c>
      <c r="O41" s="254">
        <f>L41</f>
        <v>1</v>
      </c>
      <c r="P41" s="255">
        <f>IF(J41&lt;&gt;"",1,IF(I41&lt;&gt;"",2/3,IF(H41&lt;&gt;"",1/3,0)))*O41*20</f>
        <v>0</v>
      </c>
      <c r="Q41" s="255">
        <f>IF(F41="",IF(G41&lt;&gt;"",1,0)+IF(H41&lt;&gt;"",1,0)+IF(I41&lt;&gt;"",1,0)+IF(J41&lt;&gt;"",1,0),0)</f>
        <v>0</v>
      </c>
      <c r="R41" s="255">
        <f>IF(F41&lt;&gt;"",0,IF(G41="",(P41/(O41*20)),0.02+(P41/(O41*20))))</f>
        <v>0</v>
      </c>
      <c r="S41" s="255">
        <f>IF(F41&lt;&gt;"",0,O41)</f>
        <v>1</v>
      </c>
      <c r="T41" s="255">
        <f>IF(K41&lt;&gt;"",1,0)</f>
        <v>0</v>
      </c>
      <c r="U41" s="255" t="b">
        <f>IF(F41="",OR(G41&lt;&gt;"",H41&lt;&gt;"",I41&lt;&gt;"",J41&lt;&gt;""),0)</f>
        <v>0</v>
      </c>
      <c r="V41" s="255">
        <f>IF(F41&lt;&gt;"",IF(G41&lt;&gt;"",1,0)+IF(H41&lt;&gt;"",1,0)+IF(I41&lt;&gt;"",1,0)+IF(J41&lt;&gt;"",1,0),0)</f>
        <v>0</v>
      </c>
      <c r="W41" s="255" t="b">
        <f>OR(U41=FALSE)</f>
        <v>1</v>
      </c>
      <c r="X41" s="253">
        <f>S41</f>
        <v>1</v>
      </c>
      <c r="Y41" s="73">
        <f>L40</f>
        <v>0.1</v>
      </c>
      <c r="Z41" s="90">
        <f>SUM(R41:R41)</f>
        <v>0</v>
      </c>
      <c r="AA41" s="90">
        <f>IF(SUM(Q41:Q41)=0,0,1)</f>
        <v>0</v>
      </c>
      <c r="AB41" s="105">
        <f>IF(AA41=1,SUMPRODUCT(P41:P41,Q41:Q41)/SUMPRODUCT(O41:O41,Q41:Q41),0)</f>
        <v>0</v>
      </c>
    </row>
    <row r="42" spans="3:28" ht="36.75" customHeight="1">
      <c r="C42" s="444" t="s">
        <v>35</v>
      </c>
      <c r="D42" s="444"/>
      <c r="E42" s="444"/>
      <c r="F42" s="444"/>
      <c r="G42" s="444"/>
      <c r="H42" s="444"/>
      <c r="I42" s="444"/>
      <c r="J42" s="444"/>
      <c r="K42" s="445"/>
      <c r="L42" s="103"/>
      <c r="X42" s="108">
        <f>X41*Y41</f>
        <v>0.1</v>
      </c>
    </row>
    <row r="43" spans="3:28" ht="53.1" customHeight="1">
      <c r="C43" s="5"/>
      <c r="D43" s="5"/>
      <c r="E43" s="204"/>
      <c r="F43" s="5"/>
      <c r="G43" s="421">
        <f>X43</f>
        <v>0.99999999999999989</v>
      </c>
      <c r="H43" s="421"/>
      <c r="I43" s="421"/>
      <c r="J43" s="421"/>
      <c r="L43" s="65">
        <f>SUM(L16+L18+L20+L23+L26+L33+L36+L40+L29)</f>
        <v>1</v>
      </c>
      <c r="Q43" s="107">
        <f>(AA17+AA19+AA21+AA24+AA27+AA30+AA34+AA37+AA41)</f>
        <v>0</v>
      </c>
      <c r="T43" s="106">
        <f>SUM(T17:U41)</f>
        <v>0</v>
      </c>
      <c r="W43" s="110" t="b">
        <f>OR(W17=TRUE,W19=TRUE,W21=TRUE,W24=TRUE,W27=TRUE,W30=TRUE,W34=TRUE,W37=TRUE,W41=TRUE)</f>
        <v>1</v>
      </c>
      <c r="X43" s="109">
        <f>X18++X20+X22+X25+X28+X31+X35+X38+X42</f>
        <v>0.99999999999999989</v>
      </c>
      <c r="Y43" s="104" t="s">
        <v>61</v>
      </c>
    </row>
    <row r="44" spans="3:28" ht="16.5" customHeight="1" thickBot="1">
      <c r="C44" s="5"/>
      <c r="D44" s="5"/>
      <c r="F44" s="5"/>
    </row>
    <row r="45" spans="3:28" ht="53.1" customHeight="1" thickBot="1">
      <c r="C45" s="5"/>
      <c r="D45" s="5"/>
      <c r="E45" s="161" t="s">
        <v>10</v>
      </c>
      <c r="F45" s="5"/>
      <c r="G45" s="448">
        <f>IF(X43&lt;50%,"!",IF(T43&lt;&gt;0,"",(IF(Q43&lt;&gt;0,(AB17*Y17+AB19*Y19+AB21*Y21+AB24*Y24+AB27*Y27+AB30*Y30+AB34*Y34+AB37*Y37+AB41*Y41)/(AA17*Y17+AA19*Y19+AA21*Y21+AA24*Y24+AA27*Y27+AA30*Y30+AA34*Y34+AA37*Y37+AA41*Y41),0))))</f>
        <v>0</v>
      </c>
      <c r="H45" s="449"/>
      <c r="I45" s="446" t="s">
        <v>204</v>
      </c>
      <c r="J45" s="447"/>
    </row>
    <row r="46" spans="3:28" ht="18" customHeight="1" thickBot="1">
      <c r="C46" s="5"/>
      <c r="D46" s="5"/>
      <c r="E46" s="164"/>
      <c r="F46" s="5"/>
      <c r="G46" s="153"/>
      <c r="H46" s="153"/>
      <c r="I46" s="154"/>
      <c r="J46" s="154"/>
    </row>
    <row r="47" spans="3:28" ht="53.1" customHeight="1" thickBot="1">
      <c r="C47" s="5"/>
      <c r="D47" s="151"/>
      <c r="E47" s="161" t="s">
        <v>70</v>
      </c>
      <c r="F47" s="5"/>
      <c r="G47" s="451"/>
      <c r="H47" s="452"/>
      <c r="I47" s="428" t="s">
        <v>13</v>
      </c>
      <c r="J47" s="429"/>
    </row>
    <row r="48" spans="3:28" ht="21.75" customHeight="1" thickBot="1">
      <c r="C48" s="5"/>
      <c r="D48" s="151"/>
      <c r="E48" s="164"/>
      <c r="F48" s="5"/>
      <c r="G48" s="150"/>
      <c r="H48" s="150"/>
      <c r="I48" s="149"/>
      <c r="J48" s="149"/>
    </row>
    <row r="49" spans="3:11" ht="53.1" customHeight="1" thickBot="1">
      <c r="C49" s="5"/>
      <c r="D49" s="151"/>
      <c r="E49" s="165" t="s">
        <v>66</v>
      </c>
      <c r="F49" s="170">
        <v>3</v>
      </c>
      <c r="G49" s="450">
        <f>G47*F49</f>
        <v>0</v>
      </c>
      <c r="H49" s="364"/>
      <c r="I49" s="358" t="s">
        <v>68</v>
      </c>
      <c r="J49" s="359"/>
    </row>
    <row r="50" spans="3:11" ht="21" customHeight="1">
      <c r="C50" s="5"/>
      <c r="D50" s="151"/>
      <c r="E50" s="152"/>
      <c r="F50" s="151"/>
      <c r="G50" s="157"/>
      <c r="H50" s="157"/>
      <c r="I50" s="155"/>
      <c r="J50" s="156"/>
      <c r="K50" s="103"/>
    </row>
    <row r="51" spans="3:11" ht="39" customHeight="1">
      <c r="C51" s="441" t="s">
        <v>67</v>
      </c>
      <c r="D51" s="442"/>
      <c r="E51" s="442"/>
      <c r="F51" s="442"/>
      <c r="G51" s="442"/>
      <c r="H51" s="442"/>
      <c r="I51" s="442"/>
      <c r="J51" s="443"/>
    </row>
    <row r="52" spans="3:11" ht="20.100000000000001" customHeight="1">
      <c r="C52" s="406" t="s">
        <v>14</v>
      </c>
      <c r="D52" s="406"/>
      <c r="E52" s="406"/>
      <c r="F52" s="406"/>
      <c r="G52" s="406"/>
      <c r="H52" s="406"/>
      <c r="I52" s="406"/>
      <c r="J52" s="407"/>
      <c r="K52" s="103"/>
    </row>
    <row r="53" spans="3:11" ht="60" customHeight="1" thickBot="1">
      <c r="C53" s="408"/>
      <c r="D53" s="409"/>
      <c r="E53" s="409"/>
      <c r="F53" s="409"/>
      <c r="G53" s="409"/>
      <c r="H53" s="409"/>
      <c r="I53" s="409"/>
      <c r="J53" s="410"/>
    </row>
    <row r="54" spans="3:11" ht="15" thickBot="1">
      <c r="C54" s="12"/>
      <c r="D54" s="12"/>
      <c r="E54" s="12"/>
      <c r="F54" s="13"/>
      <c r="G54" s="12"/>
      <c r="H54" s="12"/>
      <c r="I54" s="12"/>
      <c r="J54" s="12"/>
    </row>
    <row r="55" spans="3:11" ht="30" customHeight="1" thickBot="1">
      <c r="C55" s="411" t="s">
        <v>15</v>
      </c>
      <c r="D55" s="412"/>
      <c r="E55" s="51" t="s">
        <v>16</v>
      </c>
      <c r="F55" s="14"/>
      <c r="G55" s="413" t="s">
        <v>17</v>
      </c>
      <c r="H55" s="414"/>
      <c r="I55" s="414"/>
      <c r="J55" s="415"/>
    </row>
    <row r="56" spans="3:11" ht="30" customHeight="1" thickBot="1">
      <c r="C56" s="439"/>
      <c r="D56" s="440"/>
      <c r="E56" s="48"/>
      <c r="F56" s="15"/>
      <c r="G56" s="430"/>
      <c r="H56" s="431"/>
      <c r="I56" s="431"/>
      <c r="J56" s="432"/>
    </row>
    <row r="57" spans="3:11" ht="30" customHeight="1">
      <c r="C57" s="433"/>
      <c r="D57" s="434"/>
      <c r="E57" s="49"/>
      <c r="F57" s="15"/>
      <c r="G57" s="435"/>
      <c r="H57" s="436"/>
      <c r="I57" s="436"/>
      <c r="J57" s="436"/>
    </row>
    <row r="58" spans="3:11" ht="30" customHeight="1">
      <c r="C58" s="437"/>
      <c r="D58" s="438"/>
      <c r="E58" s="50"/>
      <c r="F58" s="16"/>
      <c r="G58" s="16"/>
      <c r="H58" s="16"/>
      <c r="I58" s="16"/>
      <c r="J58" s="16"/>
    </row>
    <row r="59" spans="3:11" ht="30" customHeight="1">
      <c r="C59" s="437"/>
      <c r="D59" s="438"/>
      <c r="E59" s="50"/>
      <c r="F59" s="16"/>
      <c r="G59" s="16"/>
      <c r="H59" s="16"/>
      <c r="I59" s="16"/>
      <c r="J59" s="16"/>
    </row>
  </sheetData>
  <sheetProtection algorithmName="SHA-512" hashValue="g5BHft4fTWkmzEXTXPQeFq7RgXVBvJWM29b+mTnUYE+cDM5NBedSRWMtOOOC3ctYNBSif+OWR+dVdYTzN4ZewQ==" saltValue="szvYP1+KU3B/3zeknJ3jUw==" spinCount="100000" sheet="1" objects="1" scenarios="1"/>
  <mergeCells count="40">
    <mergeCell ref="C58:D58"/>
    <mergeCell ref="C59:D59"/>
    <mergeCell ref="C53:J53"/>
    <mergeCell ref="C55:D55"/>
    <mergeCell ref="G55:J55"/>
    <mergeCell ref="C56:D56"/>
    <mergeCell ref="G56:J56"/>
    <mergeCell ref="C57:D57"/>
    <mergeCell ref="G57:J57"/>
    <mergeCell ref="C52:J52"/>
    <mergeCell ref="C33:J33"/>
    <mergeCell ref="C36:J36"/>
    <mergeCell ref="C40:D40"/>
    <mergeCell ref="C42:K42"/>
    <mergeCell ref="G43:J43"/>
    <mergeCell ref="G45:H45"/>
    <mergeCell ref="I45:J45"/>
    <mergeCell ref="G47:H47"/>
    <mergeCell ref="I47:J47"/>
    <mergeCell ref="G49:H49"/>
    <mergeCell ref="I49:J49"/>
    <mergeCell ref="C51:J51"/>
    <mergeCell ref="C29:K29"/>
    <mergeCell ref="B10:C10"/>
    <mergeCell ref="B11:C11"/>
    <mergeCell ref="C13:D13"/>
    <mergeCell ref="F13:J13"/>
    <mergeCell ref="C14:D15"/>
    <mergeCell ref="E14:E15"/>
    <mergeCell ref="C16:J16"/>
    <mergeCell ref="C18:K18"/>
    <mergeCell ref="C20:K20"/>
    <mergeCell ref="C23:K23"/>
    <mergeCell ref="C26:K26"/>
    <mergeCell ref="B9:C9"/>
    <mergeCell ref="B4:D4"/>
    <mergeCell ref="B5:C5"/>
    <mergeCell ref="B6:C6"/>
    <mergeCell ref="B7:C7"/>
    <mergeCell ref="B8:C8"/>
  </mergeCells>
  <conditionalFormatting sqref="G43:J43">
    <cfRule type="cellIs" dxfId="37" priority="22" operator="greaterThan">
      <formula>0.5</formula>
    </cfRule>
    <cfRule type="cellIs" dxfId="36" priority="23" operator="lessThan">
      <formula>0.5</formula>
    </cfRule>
    <cfRule type="cellIs" dxfId="35" priority="24" operator="greaterThan">
      <formula>0.5</formula>
    </cfRule>
  </conditionalFormatting>
  <conditionalFormatting sqref="K17">
    <cfRule type="containsText" dxfId="34" priority="21" operator="containsText" text="?">
      <formula>NOT(ISERROR(SEARCH("?",K17)))</formula>
    </cfRule>
  </conditionalFormatting>
  <conditionalFormatting sqref="K19">
    <cfRule type="containsText" dxfId="33" priority="20" operator="containsText" text="?">
      <formula>NOT(ISERROR(SEARCH("?",K19)))</formula>
    </cfRule>
  </conditionalFormatting>
  <conditionalFormatting sqref="K21:K22">
    <cfRule type="containsText" dxfId="32" priority="19" operator="containsText" text="?">
      <formula>NOT(ISERROR(SEARCH("?",K21)))</formula>
    </cfRule>
  </conditionalFormatting>
  <conditionalFormatting sqref="K24:K25">
    <cfRule type="containsText" dxfId="31" priority="18" operator="containsText" text="?">
      <formula>NOT(ISERROR(SEARCH("?",K24)))</formula>
    </cfRule>
  </conditionalFormatting>
  <conditionalFormatting sqref="K27:K28 K41">
    <cfRule type="containsText" dxfId="30" priority="17" operator="containsText" text="?">
      <formula>NOT(ISERROR(SEARCH("?",K27)))</formula>
    </cfRule>
  </conditionalFormatting>
  <conditionalFormatting sqref="F14">
    <cfRule type="containsText" dxfId="29" priority="14" operator="containsText" text="Non">
      <formula>NOT(ISERROR(SEARCH("Non",F14)))</formula>
    </cfRule>
    <cfRule type="containsText" dxfId="28" priority="16" operator="containsText" text="Non">
      <formula>NOT(ISERROR(SEARCH("Non",F14)))</formula>
    </cfRule>
  </conditionalFormatting>
  <conditionalFormatting sqref="F14">
    <cfRule type="containsText" dxfId="27" priority="15" operator="containsText" text="Non">
      <formula>NOT(ISERROR(SEARCH("Non",F14)))</formula>
    </cfRule>
  </conditionalFormatting>
  <conditionalFormatting sqref="F17">
    <cfRule type="containsText" dxfId="26" priority="25" operator="containsText" text="Non">
      <formula>NOT(ISERROR(SEARCH("Non",F17)))</formula>
    </cfRule>
    <cfRule type="colorScale" priority="26">
      <colorScale>
        <cfvo type="min"/>
        <cfvo type="percentile" val="50"/>
        <cfvo type="max"/>
        <color rgb="FFF8696B"/>
        <color rgb="FFFFEB84"/>
        <color rgb="FF63BE7B"/>
      </colorScale>
    </cfRule>
  </conditionalFormatting>
  <conditionalFormatting sqref="F19">
    <cfRule type="containsText" dxfId="25" priority="27" operator="containsText" text="Non">
      <formula>NOT(ISERROR(SEARCH("Non",F19)))</formula>
    </cfRule>
    <cfRule type="colorScale" priority="28">
      <colorScale>
        <cfvo type="min"/>
        <cfvo type="percentile" val="50"/>
        <cfvo type="max"/>
        <color rgb="FFF8696B"/>
        <color rgb="FFFFEB84"/>
        <color rgb="FF63BE7B"/>
      </colorScale>
    </cfRule>
  </conditionalFormatting>
  <conditionalFormatting sqref="F21:F22">
    <cfRule type="containsText" dxfId="24" priority="29" operator="containsText" text="Non">
      <formula>NOT(ISERROR(SEARCH("Non",F21)))</formula>
    </cfRule>
    <cfRule type="colorScale" priority="30">
      <colorScale>
        <cfvo type="min"/>
        <cfvo type="percentile" val="50"/>
        <cfvo type="max"/>
        <color rgb="FFF8696B"/>
        <color rgb="FFFFEB84"/>
        <color rgb="FF63BE7B"/>
      </colorScale>
    </cfRule>
  </conditionalFormatting>
  <conditionalFormatting sqref="F24:F25">
    <cfRule type="containsText" dxfId="23" priority="31" operator="containsText" text="Non">
      <formula>NOT(ISERROR(SEARCH("Non",F24)))</formula>
    </cfRule>
    <cfRule type="colorScale" priority="32">
      <colorScale>
        <cfvo type="min"/>
        <cfvo type="percentile" val="50"/>
        <cfvo type="max"/>
        <color rgb="FFF8696B"/>
        <color rgb="FFFFEB84"/>
        <color rgb="FF63BE7B"/>
      </colorScale>
    </cfRule>
  </conditionalFormatting>
  <conditionalFormatting sqref="F27:F28 F41">
    <cfRule type="containsText" dxfId="22" priority="33" operator="containsText" text="Non">
      <formula>NOT(ISERROR(SEARCH("Non",F27)))</formula>
    </cfRule>
    <cfRule type="colorScale" priority="34">
      <colorScale>
        <cfvo type="min"/>
        <cfvo type="percentile" val="50"/>
        <cfvo type="max"/>
        <color rgb="FFF8696B"/>
        <color rgb="FFFFEB84"/>
        <color rgb="FF63BE7B"/>
      </colorScale>
    </cfRule>
  </conditionalFormatting>
  <conditionalFormatting sqref="F30:F32">
    <cfRule type="containsText" dxfId="21" priority="12" operator="containsText" text="Non">
      <formula>NOT(ISERROR(SEARCH("Non",F30)))</formula>
    </cfRule>
    <cfRule type="colorScale" priority="13">
      <colorScale>
        <cfvo type="min"/>
        <cfvo type="percentile" val="50"/>
        <cfvo type="max"/>
        <color rgb="FFF8696B"/>
        <color rgb="FFFFEB84"/>
        <color rgb="FF63BE7B"/>
      </colorScale>
    </cfRule>
  </conditionalFormatting>
  <conditionalFormatting sqref="K30:K32">
    <cfRule type="containsText" dxfId="20" priority="11" operator="containsText" text="?">
      <formula>NOT(ISERROR(SEARCH("?",K30)))</formula>
    </cfRule>
  </conditionalFormatting>
  <conditionalFormatting sqref="K34:K35">
    <cfRule type="containsText" dxfId="19" priority="10" operator="containsText" text="?">
      <formula>NOT(ISERROR(SEARCH("?",K34)))</formula>
    </cfRule>
  </conditionalFormatting>
  <conditionalFormatting sqref="K37:K39">
    <cfRule type="containsText" dxfId="18" priority="9" operator="containsText" text="?">
      <formula>NOT(ISERROR(SEARCH("?",K37)))</formula>
    </cfRule>
  </conditionalFormatting>
  <conditionalFormatting sqref="F34:F35">
    <cfRule type="containsText" dxfId="17" priority="7" operator="containsText" text="Non">
      <formula>NOT(ISERROR(SEARCH("Non",F34)))</formula>
    </cfRule>
    <cfRule type="colorScale" priority="8">
      <colorScale>
        <cfvo type="min"/>
        <cfvo type="percentile" val="50"/>
        <cfvo type="max"/>
        <color rgb="FFF8696B"/>
        <color rgb="FFFFEB84"/>
        <color rgb="FF63BE7B"/>
      </colorScale>
    </cfRule>
  </conditionalFormatting>
  <conditionalFormatting sqref="F37:F39">
    <cfRule type="containsText" dxfId="16" priority="5" operator="containsText" text="Non">
      <formula>NOT(ISERROR(SEARCH("Non",F37)))</formula>
    </cfRule>
    <cfRule type="colorScale" priority="6">
      <colorScale>
        <cfvo type="min"/>
        <cfvo type="percentile" val="50"/>
        <cfvo type="max"/>
        <color rgb="FFF8696B"/>
        <color rgb="FFFFEB84"/>
        <color rgb="FF63BE7B"/>
      </colorScale>
    </cfRule>
  </conditionalFormatting>
  <conditionalFormatting sqref="G45:H45">
    <cfRule type="containsText" dxfId="15" priority="3" operator="containsText" text="!">
      <formula>NOT(ISERROR(SEARCH("!",G45)))</formula>
    </cfRule>
    <cfRule type="containsText" dxfId="14" priority="4" operator="containsText" text="!">
      <formula>NOT(ISERROR(SEARCH("!",G45)))</formula>
    </cfRule>
  </conditionalFormatting>
  <conditionalFormatting sqref="H27">
    <cfRule type="containsText" dxfId="13" priority="2" operator="containsText" text="!">
      <formula>NOT(ISERROR(SEARCH("!",H27)))</formula>
    </cfRule>
  </conditionalFormatting>
  <conditionalFormatting sqref="G47:H47">
    <cfRule type="containsText" dxfId="12" priority="1" operator="containsText" text="!">
      <formula>NOT(ISERROR(SEARCH("!",G47)))</formula>
    </cfRule>
  </conditionalFormatting>
  <pageMargins left="1.4960629921259843" right="0.70866141732283472" top="0" bottom="0" header="0.31496062992125984" footer="0.31496062992125984"/>
  <pageSetup paperSize="9" scale="28"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FFC000"/>
    <pageSetUpPr fitToPage="1"/>
  </sheetPr>
  <dimension ref="B2:AC53"/>
  <sheetViews>
    <sheetView tabSelected="1" topLeftCell="K15" zoomScale="70" zoomScaleNormal="70" workbookViewId="0">
      <selection activeCell="AL23" sqref="AL23"/>
    </sheetView>
  </sheetViews>
  <sheetFormatPr baseColWidth="10" defaultColWidth="11" defaultRowHeight="14.25"/>
  <cols>
    <col min="1" max="1" width="11" style="3"/>
    <col min="2" max="2" width="11.75" style="3" customWidth="1"/>
    <col min="3" max="3" width="9.625" style="3" customWidth="1"/>
    <col min="4" max="4" width="57.625" style="3" customWidth="1"/>
    <col min="5" max="5" width="70.5" style="3" customWidth="1"/>
    <col min="6" max="6" width="10.125" style="3" customWidth="1"/>
    <col min="7" max="10" width="13.625" style="3" customWidth="1"/>
    <col min="11" max="11" width="5.125" style="3" customWidth="1"/>
    <col min="12" max="12" width="6.25" style="3" customWidth="1"/>
    <col min="13" max="13" width="8.125" style="3" hidden="1" customWidth="1"/>
    <col min="14" max="29" width="11" style="3" hidden="1" customWidth="1"/>
    <col min="30" max="30" width="11" style="3" customWidth="1"/>
    <col min="31" max="16384" width="11" style="3"/>
  </cols>
  <sheetData>
    <row r="2" spans="2:6" ht="29.25" customHeight="1"/>
    <row r="3" spans="2:6" ht="29.25" customHeight="1"/>
    <row r="4" spans="2:6" ht="29.25" customHeight="1"/>
    <row r="5" spans="2:6" ht="29.25" customHeight="1"/>
    <row r="6" spans="2:6" ht="174.75" customHeight="1"/>
    <row r="7" spans="2:6" ht="2.25" customHeight="1"/>
    <row r="8" spans="2:6" ht="30" customHeight="1">
      <c r="B8" s="401" t="s">
        <v>0</v>
      </c>
      <c r="C8" s="401"/>
      <c r="D8" s="401"/>
    </row>
    <row r="9" spans="2:6" ht="30" customHeight="1">
      <c r="B9" s="484" t="s">
        <v>73</v>
      </c>
      <c r="C9" s="485"/>
      <c r="D9" s="183" t="s">
        <v>74</v>
      </c>
    </row>
    <row r="10" spans="2:6" ht="36" customHeight="1">
      <c r="B10" s="483" t="s">
        <v>1</v>
      </c>
      <c r="C10" s="483"/>
      <c r="D10" s="62" t="s">
        <v>206</v>
      </c>
      <c r="F10" s="121"/>
    </row>
    <row r="11" spans="2:6" ht="20.100000000000001" customHeight="1">
      <c r="B11" s="483" t="s">
        <v>2</v>
      </c>
      <c r="C11" s="483"/>
      <c r="D11" s="62">
        <v>2019</v>
      </c>
    </row>
    <row r="12" spans="2:6" ht="20.100000000000001" customHeight="1">
      <c r="B12" s="483" t="s">
        <v>3</v>
      </c>
      <c r="C12" s="483"/>
      <c r="D12" s="62" t="s">
        <v>189</v>
      </c>
    </row>
    <row r="13" spans="2:6" ht="20.100000000000001" customHeight="1">
      <c r="B13" s="483" t="s">
        <v>4</v>
      </c>
      <c r="C13" s="483"/>
      <c r="D13" s="62" t="s">
        <v>37</v>
      </c>
    </row>
    <row r="14" spans="2:6" ht="20.100000000000001" customHeight="1">
      <c r="B14" s="483" t="s">
        <v>5</v>
      </c>
      <c r="C14" s="483"/>
      <c r="D14" s="63">
        <v>43556</v>
      </c>
    </row>
    <row r="15" spans="2:6" ht="20.100000000000001" customHeight="1" thickBot="1">
      <c r="B15" s="483" t="s">
        <v>6</v>
      </c>
      <c r="C15" s="483"/>
      <c r="D15" s="179" t="s">
        <v>185</v>
      </c>
    </row>
    <row r="16" spans="2:6" ht="15.75">
      <c r="B16" s="52"/>
      <c r="C16" s="52"/>
      <c r="D16" s="53"/>
    </row>
    <row r="19" spans="3:29" ht="80.099999999999994" customHeight="1">
      <c r="C19" s="480" t="s">
        <v>92</v>
      </c>
      <c r="D19" s="481"/>
      <c r="E19" s="134" t="s">
        <v>93</v>
      </c>
      <c r="F19" s="418" t="s">
        <v>18</v>
      </c>
      <c r="G19" s="418"/>
      <c r="H19" s="418"/>
      <c r="I19" s="418"/>
      <c r="J19" s="418"/>
      <c r="K19" s="17"/>
      <c r="L19" s="4"/>
      <c r="M19" s="5"/>
    </row>
    <row r="20" spans="3:29" ht="24.95" customHeight="1">
      <c r="C20" s="488" t="s">
        <v>8</v>
      </c>
      <c r="D20" s="489"/>
      <c r="E20" s="486" t="s">
        <v>95</v>
      </c>
      <c r="F20" s="219" t="s">
        <v>60</v>
      </c>
      <c r="G20" s="124">
        <v>1</v>
      </c>
      <c r="H20" s="125">
        <v>2</v>
      </c>
      <c r="I20" s="126">
        <v>3</v>
      </c>
      <c r="J20" s="127">
        <v>4</v>
      </c>
      <c r="K20" s="17"/>
      <c r="L20" s="4"/>
      <c r="M20" s="7"/>
    </row>
    <row r="21" spans="3:29" ht="62.45" customHeight="1">
      <c r="C21" s="490"/>
      <c r="D21" s="491"/>
      <c r="E21" s="487"/>
      <c r="F21" s="236"/>
      <c r="G21" s="192" t="s">
        <v>76</v>
      </c>
      <c r="H21" s="193" t="s">
        <v>77</v>
      </c>
      <c r="I21" s="193" t="s">
        <v>78</v>
      </c>
      <c r="J21" s="193" t="s">
        <v>79</v>
      </c>
      <c r="K21" s="17"/>
      <c r="L21" s="4" t="s">
        <v>7</v>
      </c>
      <c r="M21" s="7"/>
    </row>
    <row r="22" spans="3:29" ht="36" customHeight="1">
      <c r="C22" s="479" t="s">
        <v>160</v>
      </c>
      <c r="D22" s="482"/>
      <c r="E22" s="482"/>
      <c r="F22" s="482"/>
      <c r="G22" s="482"/>
      <c r="H22" s="482"/>
      <c r="I22" s="482"/>
      <c r="J22" s="482"/>
      <c r="K22" s="243"/>
      <c r="L22" s="241">
        <v>0.2</v>
      </c>
      <c r="M22" s="295">
        <f>L23</f>
        <v>1</v>
      </c>
      <c r="P22" s="92" t="s">
        <v>43</v>
      </c>
      <c r="Q22" s="92" t="s">
        <v>44</v>
      </c>
      <c r="R22" s="92" t="s">
        <v>45</v>
      </c>
      <c r="S22" s="92" t="s">
        <v>46</v>
      </c>
      <c r="T22" s="92" t="s">
        <v>47</v>
      </c>
      <c r="U22" s="92" t="s">
        <v>48</v>
      </c>
      <c r="V22" s="92" t="s">
        <v>49</v>
      </c>
      <c r="W22" s="92" t="s">
        <v>50</v>
      </c>
      <c r="X22" s="92" t="s">
        <v>51</v>
      </c>
      <c r="Y22" s="92" t="s">
        <v>52</v>
      </c>
      <c r="Z22" s="92" t="s">
        <v>53</v>
      </c>
      <c r="AA22" s="92" t="s">
        <v>54</v>
      </c>
      <c r="AB22" s="92" t="s">
        <v>55</v>
      </c>
      <c r="AC22" s="92" t="s">
        <v>56</v>
      </c>
    </row>
    <row r="23" spans="3:29" ht="87" customHeight="1">
      <c r="C23" s="1" t="s">
        <v>164</v>
      </c>
      <c r="D23" s="26" t="s">
        <v>217</v>
      </c>
      <c r="E23" s="27" t="s">
        <v>192</v>
      </c>
      <c r="F23" s="184"/>
      <c r="G23" s="111"/>
      <c r="H23" s="111"/>
      <c r="I23" s="111"/>
      <c r="J23" s="112"/>
      <c r="K23" s="138" t="str">
        <f>IF(R23&gt;1,"?",(IF(W23&gt;0,"?","")))</f>
        <v/>
      </c>
      <c r="L23" s="86">
        <v>1</v>
      </c>
      <c r="M23" s="7"/>
      <c r="P23" s="97">
        <f>L23</f>
        <v>1</v>
      </c>
      <c r="Q23" s="90">
        <f>IF(J23&lt;&gt;"",1,IF(I23&lt;&gt;"",2/3,IF(H23&lt;&gt;"",1/3,0)))*P23*20</f>
        <v>0</v>
      </c>
      <c r="R23" s="90">
        <f>IF(F23="",IF(G23&lt;&gt;"",1,0)+IF(H23&lt;&gt;"",1,0)+IF(I23&lt;&gt;"",1,0)+IF(J23&lt;&gt;"",1,0),0)</f>
        <v>0</v>
      </c>
      <c r="S23" s="90">
        <f>IF(F23&lt;&gt;"",0,IF(G23="",(Q23/(P23*20)),0.02+(Q23/(P23*20))))</f>
        <v>0</v>
      </c>
      <c r="T23" s="90">
        <f>IF(F23&lt;&gt;"",0,P23)</f>
        <v>1</v>
      </c>
      <c r="U23" s="90">
        <f>IF(K23&lt;&gt;"",1,0)</f>
        <v>0</v>
      </c>
      <c r="V23" s="90" t="b">
        <f>IF(F23="",OR(G23&lt;&gt;"",H23&lt;&gt;"",I23&lt;&gt;"",J23&lt;&gt;""),0)</f>
        <v>0</v>
      </c>
      <c r="W23" s="90">
        <f>IF(F23&lt;&gt;"",IF(G23&lt;&gt;"",1,0)+IF(H23&lt;&gt;"",1,0)+IF(I23&lt;&gt;"",1,0)+IF(J23&lt;&gt;"",1,0),0)</f>
        <v>0</v>
      </c>
      <c r="X23" s="90" t="b">
        <f>OR(V23=FALSE)</f>
        <v>1</v>
      </c>
      <c r="Y23" s="99">
        <f>T23</f>
        <v>1</v>
      </c>
      <c r="Z23" s="73">
        <f>L22</f>
        <v>0.2</v>
      </c>
      <c r="AA23" s="90">
        <f>SUM(S23:S23)</f>
        <v>0</v>
      </c>
      <c r="AB23" s="90">
        <f>IF(SUM(R23:R23)=0,0,1)</f>
        <v>0</v>
      </c>
      <c r="AC23" s="98">
        <f>IF(AB23=1,SUMPRODUCT(Q23:Q23,R23:R23)/SUMPRODUCT(P23:P23,R23:R23),0)</f>
        <v>0</v>
      </c>
    </row>
    <row r="24" spans="3:29" ht="36" customHeight="1">
      <c r="C24" s="463" t="s">
        <v>161</v>
      </c>
      <c r="D24" s="464"/>
      <c r="E24" s="464"/>
      <c r="F24" s="464"/>
      <c r="G24" s="464"/>
      <c r="H24" s="464"/>
      <c r="I24" s="464"/>
      <c r="J24" s="464"/>
      <c r="K24" s="464"/>
      <c r="L24" s="241">
        <v>0.3</v>
      </c>
      <c r="M24" s="295">
        <f>L25+L26+L27</f>
        <v>0.99500000000000011</v>
      </c>
      <c r="Y24" s="100">
        <f>Y23*Z23</f>
        <v>0.2</v>
      </c>
    </row>
    <row r="25" spans="3:29" ht="30">
      <c r="C25" s="46" t="s">
        <v>165</v>
      </c>
      <c r="D25" s="61" t="s">
        <v>162</v>
      </c>
      <c r="E25" s="237" t="s">
        <v>163</v>
      </c>
      <c r="F25" s="185"/>
      <c r="G25" s="195"/>
      <c r="H25" s="196"/>
      <c r="I25" s="196"/>
      <c r="J25" s="197"/>
      <c r="K25" s="138" t="str">
        <f>IF(R25&gt;1,"?",(IF(W25&gt;0,"?","")))</f>
        <v/>
      </c>
      <c r="L25" s="89">
        <v>0.33</v>
      </c>
      <c r="M25" s="7"/>
      <c r="P25" s="97">
        <f>L25</f>
        <v>0.33</v>
      </c>
      <c r="Q25" s="90">
        <f>IF(J25&lt;&gt;"",1,IF(I25&lt;&gt;"",2/3,IF(H25&lt;&gt;"",1/3,0)))*P25*20</f>
        <v>0</v>
      </c>
      <c r="R25" s="90">
        <f>IF(F25="",IF(G25&lt;&gt;"",1,0)+IF(H25&lt;&gt;"",1,0)+IF(I25&lt;&gt;"",1,0)+IF(J25&lt;&gt;"",1,0),0)</f>
        <v>0</v>
      </c>
      <c r="S25" s="90">
        <f>IF(F25&lt;&gt;"",0,IF(G25="",(Q25/(P25*20)),0.02+(Q25/(P25*20))))</f>
        <v>0</v>
      </c>
      <c r="T25" s="90">
        <f>IF(F25&lt;&gt;"",0,P25)</f>
        <v>0.33</v>
      </c>
      <c r="U25" s="90">
        <f>IF(K25&lt;&gt;"",1,0)</f>
        <v>0</v>
      </c>
      <c r="V25" s="90" t="b">
        <f>IF(F25="",OR(G25&lt;&gt;"",H25&lt;&gt;"",I25&lt;&gt;"",J25&lt;&gt;""),0)</f>
        <v>0</v>
      </c>
      <c r="W25" s="90">
        <f>IF(F25&lt;&gt;"",IF(G25&lt;&gt;"",1,0)+IF(H25&lt;&gt;"",1,0)+IF(I25&lt;&gt;"",1,0)+IF(J25&lt;&gt;"",1,0),0)</f>
        <v>0</v>
      </c>
      <c r="X25" s="90" t="b">
        <f>OR(V25=FALSE,V26=FALSE,V27=FALSE)</f>
        <v>1</v>
      </c>
      <c r="Y25" s="99">
        <f>T25+T26+T27</f>
        <v>0.99500000000000011</v>
      </c>
      <c r="Z25" s="73">
        <f>L24</f>
        <v>0.3</v>
      </c>
      <c r="AA25" s="90">
        <f>SUM(S25:S27)</f>
        <v>0</v>
      </c>
      <c r="AB25" s="90">
        <f>IF(SUM(R25:R27)=0,0,1)</f>
        <v>0</v>
      </c>
      <c r="AC25" s="98">
        <f>IF(AB25=1,SUMPRODUCT(Q25:Q27,R25:R27)/SUMPRODUCT(P25:P27,R25:R27),0)</f>
        <v>0</v>
      </c>
    </row>
    <row r="26" spans="3:29" ht="30">
      <c r="C26" s="46" t="s">
        <v>170</v>
      </c>
      <c r="D26" s="61" t="s">
        <v>166</v>
      </c>
      <c r="E26" s="238" t="s">
        <v>167</v>
      </c>
      <c r="F26" s="184"/>
      <c r="G26" s="196"/>
      <c r="H26" s="196"/>
      <c r="I26" s="196"/>
      <c r="J26" s="197"/>
      <c r="K26" s="138" t="str">
        <f>IF(R26&gt;1,"?",(IF(W26&gt;0,"?","")))</f>
        <v/>
      </c>
      <c r="L26" s="89">
        <v>0.33</v>
      </c>
      <c r="M26" s="7"/>
      <c r="P26" s="97">
        <f>L26</f>
        <v>0.33</v>
      </c>
      <c r="Q26" s="90">
        <f>IF(J26&lt;&gt;"",1,IF(I26&lt;&gt;"",2/3,IF(H26&lt;&gt;"",1/3,0)))*P26*20</f>
        <v>0</v>
      </c>
      <c r="R26" s="90">
        <f>IF(F26="",IF(G26&lt;&gt;"",1,0)+IF(H26&lt;&gt;"",1,0)+IF(I26&lt;&gt;"",1,0)+IF(J26&lt;&gt;"",1,0),0)</f>
        <v>0</v>
      </c>
      <c r="S26" s="90">
        <f>IF(F26&lt;&gt;"",0,IF(G26="",(Q26/(P26*20)),0.02+(Q26/(P26*20))))</f>
        <v>0</v>
      </c>
      <c r="T26" s="90">
        <f>IF(F26&lt;&gt;"",0,P26)</f>
        <v>0.33</v>
      </c>
      <c r="U26" s="90">
        <f>IF(K26&lt;&gt;"",1,0)</f>
        <v>0</v>
      </c>
      <c r="V26" s="90" t="b">
        <f>IF(F26="",OR(G26&lt;&gt;"",H26&lt;&gt;"",I26&lt;&gt;"",J26&lt;&gt;""),0)</f>
        <v>0</v>
      </c>
      <c r="W26" s="90">
        <f>IF(F26&lt;&gt;"",IF(G26&lt;&gt;"",1,0)+IF(H26&lt;&gt;"",1,0)+IF(I26&lt;&gt;"",1,0)+IF(J26&lt;&gt;"",1,0),0)</f>
        <v>0</v>
      </c>
      <c r="Y26" s="100">
        <f>Y25*Z25</f>
        <v>0.29850000000000004</v>
      </c>
    </row>
    <row r="27" spans="3:29" ht="54.75" customHeight="1">
      <c r="C27" s="211" t="s">
        <v>171</v>
      </c>
      <c r="D27" s="246" t="s">
        <v>168</v>
      </c>
      <c r="E27" s="247" t="s">
        <v>169</v>
      </c>
      <c r="F27" s="248"/>
      <c r="G27" s="249"/>
      <c r="H27" s="249"/>
      <c r="I27" s="249"/>
      <c r="J27" s="250"/>
      <c r="K27" s="251" t="str">
        <f>IF(R27&gt;1,"?",(IF(W27&gt;0,"?","")))</f>
        <v/>
      </c>
      <c r="L27" s="252">
        <v>0.33500000000000002</v>
      </c>
      <c r="M27" s="7"/>
      <c r="P27" s="97">
        <f>L27</f>
        <v>0.33500000000000002</v>
      </c>
      <c r="Q27" s="90">
        <f>IF(J27&lt;&gt;"",1,IF(I27&lt;&gt;"",2/3,IF(H27&lt;&gt;"",1/3,0)))*P27*20</f>
        <v>0</v>
      </c>
      <c r="R27" s="90">
        <f>IF(F27="",IF(G27&lt;&gt;"",1,0)+IF(H27&lt;&gt;"",1,0)+IF(I27&lt;&gt;"",1,0)+IF(J27&lt;&gt;"",1,0),0)</f>
        <v>0</v>
      </c>
      <c r="S27" s="90">
        <f>IF(F27&lt;&gt;"",0,IF(G27="",(Q27/(P27*20)),0.02+(Q27/(P27*20))))</f>
        <v>0</v>
      </c>
      <c r="T27" s="90">
        <f>IF(F27&lt;&gt;"",0,P27)</f>
        <v>0.33500000000000002</v>
      </c>
      <c r="U27" s="90">
        <f>IF(K27&lt;&gt;"",1,0)</f>
        <v>0</v>
      </c>
      <c r="V27" s="90" t="b">
        <f>IF(F27="",OR(G27&lt;&gt;"",H27&lt;&gt;"",I27&lt;&gt;"",J27&lt;&gt;""),0)</f>
        <v>0</v>
      </c>
      <c r="W27" s="90">
        <f>IF(F27&lt;&gt;"",IF(G27&lt;&gt;"",1,0)+IF(H27&lt;&gt;"",1,0)+IF(I27&lt;&gt;"",1,0)+IF(J27&lt;&gt;"",1,0),0)</f>
        <v>0</v>
      </c>
    </row>
    <row r="28" spans="3:29" ht="36" customHeight="1">
      <c r="C28" s="478" t="s">
        <v>181</v>
      </c>
      <c r="D28" s="478"/>
      <c r="E28" s="478"/>
      <c r="F28" s="478"/>
      <c r="G28" s="478"/>
      <c r="H28" s="478"/>
      <c r="I28" s="478"/>
      <c r="J28" s="478"/>
      <c r="K28" s="479"/>
      <c r="L28" s="241">
        <v>0.25</v>
      </c>
      <c r="M28" s="295">
        <f>L29+L30+L31</f>
        <v>1</v>
      </c>
      <c r="P28" s="244"/>
      <c r="Q28" s="245"/>
      <c r="R28" s="245"/>
      <c r="S28" s="245"/>
      <c r="T28" s="245"/>
      <c r="U28" s="245"/>
      <c r="V28" s="245"/>
      <c r="W28" s="245"/>
    </row>
    <row r="29" spans="3:29" ht="54.75" customHeight="1">
      <c r="C29" s="46"/>
      <c r="D29" s="61" t="s">
        <v>182</v>
      </c>
      <c r="E29" s="240" t="s">
        <v>163</v>
      </c>
      <c r="F29" s="185"/>
      <c r="G29" s="198"/>
      <c r="H29" s="198"/>
      <c r="I29" s="198"/>
      <c r="J29" s="198"/>
      <c r="K29" s="138"/>
      <c r="L29" s="89">
        <v>0.2</v>
      </c>
      <c r="M29" s="7"/>
      <c r="P29" s="97">
        <f>L29</f>
        <v>0.2</v>
      </c>
      <c r="Q29" s="90">
        <f>IF(J29&lt;&gt;"",1,IF(I29&lt;&gt;"",2/3,IF(H29&lt;&gt;"",1/3,0)))*P29*20</f>
        <v>0</v>
      </c>
      <c r="R29" s="90">
        <f>IF(F29="",IF(G29&lt;&gt;"",1,0)+IF(H29&lt;&gt;"",1,0)+IF(I29&lt;&gt;"",1,0)+IF(J29&lt;&gt;"",1,0),0)</f>
        <v>0</v>
      </c>
      <c r="S29" s="90">
        <f>IF(F29&lt;&gt;"",0,IF(G29="",(Q29/(P29*20)),0.02+(Q29/(P29*20))))</f>
        <v>0</v>
      </c>
      <c r="T29" s="90">
        <f>IF(F29&lt;&gt;"",0,P29)</f>
        <v>0.2</v>
      </c>
      <c r="U29" s="90">
        <f>IF(K29&lt;&gt;"",1,0)</f>
        <v>0</v>
      </c>
      <c r="V29" s="90" t="b">
        <f>IF(F29="",OR(G29&lt;&gt;"",H29&lt;&gt;"",I29&lt;&gt;"",J29&lt;&gt;""),0)</f>
        <v>0</v>
      </c>
      <c r="W29" s="90">
        <f>IF(F29&lt;&gt;"",IF(G29&lt;&gt;"",1,0)+IF(H29&lt;&gt;"",1,0)+IF(I29&lt;&gt;"",1,0)+IF(J29&lt;&gt;"",1,0),0)</f>
        <v>0</v>
      </c>
      <c r="X29" s="90" t="b">
        <f>OR(V29=FALSE,V30=FALSE,V31=FALSE)</f>
        <v>1</v>
      </c>
      <c r="Y29" s="99">
        <f>T29+T30+T31</f>
        <v>1</v>
      </c>
      <c r="Z29" s="73">
        <f>L28</f>
        <v>0.25</v>
      </c>
      <c r="AA29" s="90">
        <f>SUM(S29:S31)</f>
        <v>0</v>
      </c>
      <c r="AB29" s="90">
        <f>IF(SUM(R29:R31)=0,0,1)</f>
        <v>0</v>
      </c>
      <c r="AC29" s="98">
        <f>IF(AB29=1,SUMPRODUCT(Q29:Q31,R29:R31)/SUMPRODUCT(P29:P31,R29:R31),0)</f>
        <v>0</v>
      </c>
    </row>
    <row r="30" spans="3:29" ht="54.75" customHeight="1">
      <c r="C30" s="46"/>
      <c r="D30" s="61" t="s">
        <v>180</v>
      </c>
      <c r="E30" s="240" t="s">
        <v>183</v>
      </c>
      <c r="F30" s="185"/>
      <c r="G30" s="198"/>
      <c r="H30" s="198"/>
      <c r="I30" s="198"/>
      <c r="J30" s="198"/>
      <c r="K30" s="138"/>
      <c r="L30" s="89">
        <v>0.6</v>
      </c>
      <c r="M30" s="7"/>
      <c r="P30" s="97">
        <f>L30</f>
        <v>0.6</v>
      </c>
      <c r="Q30" s="90">
        <f>IF(J30&lt;&gt;"",1,IF(I30&lt;&gt;"",2/3,IF(H30&lt;&gt;"",1/3,0)))*P30*20</f>
        <v>0</v>
      </c>
      <c r="R30" s="90">
        <f>IF(F30="",IF(G30&lt;&gt;"",1,0)+IF(H30&lt;&gt;"",1,0)+IF(I30&lt;&gt;"",1,0)+IF(J30&lt;&gt;"",1,0),0)</f>
        <v>0</v>
      </c>
      <c r="S30" s="90">
        <f>IF(F30&lt;&gt;"",0,IF(G30="",(Q30/(P30*20)),0.02+(Q30/(P30*20))))</f>
        <v>0</v>
      </c>
      <c r="T30" s="90">
        <f>IF(F30&lt;&gt;"",0,P30)</f>
        <v>0.6</v>
      </c>
      <c r="U30" s="90">
        <f t="shared" ref="U30:U31" si="0">IF(K30&lt;&gt;"",1,0)</f>
        <v>0</v>
      </c>
      <c r="V30" s="90" t="b">
        <f t="shared" ref="V30:V31" si="1">IF(F30="",OR(G30&lt;&gt;"",H30&lt;&gt;"",I30&lt;&gt;"",J30&lt;&gt;""),0)</f>
        <v>0</v>
      </c>
      <c r="W30" s="90">
        <f t="shared" ref="W30:W31" si="2">IF(F30&lt;&gt;"",IF(G30&lt;&gt;"",1,0)+IF(H30&lt;&gt;"",1,0)+IF(I30&lt;&gt;"",1,0)+IF(J30&lt;&gt;"",1,0),0)</f>
        <v>0</v>
      </c>
      <c r="Y30" s="100">
        <f>Y29*Z29</f>
        <v>0.25</v>
      </c>
    </row>
    <row r="31" spans="3:29" ht="54.75" customHeight="1">
      <c r="C31" s="46"/>
      <c r="D31" s="61" t="s">
        <v>166</v>
      </c>
      <c r="E31" s="240" t="s">
        <v>184</v>
      </c>
      <c r="F31" s="185"/>
      <c r="G31" s="198"/>
      <c r="H31" s="198"/>
      <c r="I31" s="198"/>
      <c r="J31" s="198"/>
      <c r="K31" s="138"/>
      <c r="L31" s="89">
        <v>0.2</v>
      </c>
      <c r="M31" s="7"/>
      <c r="P31" s="97">
        <f>L31</f>
        <v>0.2</v>
      </c>
      <c r="Q31" s="90">
        <f>IF(J31&lt;&gt;"",1,IF(I31&lt;&gt;"",2/3,IF(H31&lt;&gt;"",1/3,0)))*P31*20</f>
        <v>0</v>
      </c>
      <c r="R31" s="90">
        <f>IF(F31="",IF(G31&lt;&gt;"",1,0)+IF(H31&lt;&gt;"",1,0)+IF(I31&lt;&gt;"",1,0)+IF(J31&lt;&gt;"",1,0),0)</f>
        <v>0</v>
      </c>
      <c r="S31" s="90">
        <f>IF(F31&lt;&gt;"",0,IF(G31="",(Q31/(P31*20)),0.02+(Q31/(P31*20))))</f>
        <v>0</v>
      </c>
      <c r="T31" s="90">
        <f>IF(F31&lt;&gt;"",0,P31)</f>
        <v>0.2</v>
      </c>
      <c r="U31" s="90">
        <f t="shared" si="0"/>
        <v>0</v>
      </c>
      <c r="V31" s="90" t="b">
        <f t="shared" si="1"/>
        <v>0</v>
      </c>
      <c r="W31" s="90">
        <f t="shared" si="2"/>
        <v>0</v>
      </c>
    </row>
    <row r="32" spans="3:29" ht="36" customHeight="1">
      <c r="C32" s="476" t="s">
        <v>172</v>
      </c>
      <c r="D32" s="477"/>
      <c r="E32" s="477"/>
      <c r="F32" s="477"/>
      <c r="G32" s="477"/>
      <c r="H32" s="477"/>
      <c r="I32" s="477"/>
      <c r="J32" s="477"/>
      <c r="K32" s="477"/>
      <c r="L32" s="242">
        <v>0.25</v>
      </c>
      <c r="M32" s="295">
        <f>L33+L34+L35</f>
        <v>1</v>
      </c>
    </row>
    <row r="33" spans="3:29" ht="36" customHeight="1">
      <c r="C33" s="239" t="s">
        <v>173</v>
      </c>
      <c r="D33" s="61" t="s">
        <v>174</v>
      </c>
      <c r="E33" s="94" t="s">
        <v>175</v>
      </c>
      <c r="F33" s="185"/>
      <c r="G33" s="198"/>
      <c r="H33" s="198"/>
      <c r="I33" s="198"/>
      <c r="J33" s="199"/>
      <c r="K33" s="138" t="str">
        <f>IF(R33&gt;1,"?",(IF(W33&gt;0,"?","")))</f>
        <v/>
      </c>
      <c r="L33" s="84">
        <v>0.33</v>
      </c>
      <c r="M33" s="7"/>
      <c r="P33" s="97">
        <f t="shared" ref="P33" si="3">L33</f>
        <v>0.33</v>
      </c>
      <c r="Q33" s="90">
        <f>IF(J33&lt;&gt;"",1,IF(I33&lt;&gt;"",2/3,IF(H33&lt;&gt;"",1/3,0)))*P33*20</f>
        <v>0</v>
      </c>
      <c r="R33" s="90">
        <f>IF(F33="",IF(G33&lt;&gt;"",1,0)+IF(H33&lt;&gt;"",1,0)+IF(I33&lt;&gt;"",1,0)+IF(J33&lt;&gt;"",1,0),0)</f>
        <v>0</v>
      </c>
      <c r="S33" s="90">
        <f>IF(F33&lt;&gt;"",0,IF(G33="",(Q33/(P33*20)),0.02+(Q33/(P33*20))))</f>
        <v>0</v>
      </c>
      <c r="T33" s="90">
        <f>IF(F33&lt;&gt;"",0,P33)</f>
        <v>0.33</v>
      </c>
      <c r="U33" s="90">
        <f>IF(K33&lt;&gt;"",1,0)</f>
        <v>0</v>
      </c>
      <c r="V33" s="90" t="b">
        <f>IF(F33="",OR(G33&lt;&gt;"",H33&lt;&gt;"",I33&lt;&gt;"",J33&lt;&gt;""),0)</f>
        <v>0</v>
      </c>
      <c r="W33" s="90">
        <f>IF(F33&lt;&gt;"",IF(G33&lt;&gt;"",1,0)+IF(H33&lt;&gt;"",1,0)+IF(I33&lt;&gt;"",1,0)+IF(J33&lt;&gt;"",1,0),0)</f>
        <v>0</v>
      </c>
      <c r="X33" s="90" t="b">
        <f>OR(V33=FALSE,V34=FALSE,V35=FALSE)</f>
        <v>1</v>
      </c>
      <c r="Y33" s="88">
        <f>T33+T34+T35</f>
        <v>1</v>
      </c>
      <c r="Z33" s="73">
        <f>L32</f>
        <v>0.25</v>
      </c>
      <c r="AA33" s="90">
        <f>SUM(S33:S35)</f>
        <v>0</v>
      </c>
      <c r="AB33" s="90">
        <f>IF(SUM(R33:R35)=0,0,1)</f>
        <v>0</v>
      </c>
      <c r="AC33" s="98">
        <f>IF(AB33=1,SUMPRODUCT(Q33:Q35,R33:R35)/SUMPRODUCT(P33:P35,R33:R35),0)</f>
        <v>0</v>
      </c>
    </row>
    <row r="34" spans="3:29" ht="36" customHeight="1">
      <c r="C34" s="239" t="s">
        <v>178</v>
      </c>
      <c r="D34" s="61" t="s">
        <v>176</v>
      </c>
      <c r="E34" s="240" t="s">
        <v>177</v>
      </c>
      <c r="F34" s="184"/>
      <c r="G34" s="198"/>
      <c r="H34" s="198"/>
      <c r="I34" s="198"/>
      <c r="J34" s="198"/>
      <c r="K34" s="138" t="str">
        <f>IF(R34&gt;1,"?",(IF(W34&gt;0,"?","")))</f>
        <v/>
      </c>
      <c r="L34" s="84">
        <v>0.33</v>
      </c>
      <c r="M34" s="7"/>
      <c r="P34" s="97">
        <f t="shared" ref="P34:P35" si="4">L34</f>
        <v>0.33</v>
      </c>
      <c r="Q34" s="90">
        <f>IF(J34&lt;&gt;"",1,IF(I34&lt;&gt;"",2/3,IF(H34&lt;&gt;"",1/3,0)))*P34*20</f>
        <v>0</v>
      </c>
      <c r="R34" s="90">
        <f>IF(F34="",IF(G34&lt;&gt;"",1,0)+IF(H34&lt;&gt;"",1,0)+IF(I34&lt;&gt;"",1,0)+IF(J34&lt;&gt;"",1,0),0)</f>
        <v>0</v>
      </c>
      <c r="S34" s="90">
        <f>IF(F34&lt;&gt;"",0,IF(G34="",(Q34/(P34*20)),0.02+(Q34/(P34*20))))</f>
        <v>0</v>
      </c>
      <c r="T34" s="90">
        <f>IF(F34&lt;&gt;"",0,P34)</f>
        <v>0.33</v>
      </c>
      <c r="U34" s="90">
        <f>IF(K34&lt;&gt;"",1,0)</f>
        <v>0</v>
      </c>
      <c r="V34" s="90" t="b">
        <f>IF(F34="",OR(G34&lt;&gt;"",H34&lt;&gt;"",I34&lt;&gt;"",J34&lt;&gt;""),0)</f>
        <v>0</v>
      </c>
      <c r="W34" s="90">
        <f>IF(F34&lt;&gt;"",IF(G34&lt;&gt;"",1,0)+IF(H34&lt;&gt;"",1,0)+IF(I34&lt;&gt;"",1,0)+IF(J34&lt;&gt;"",1,0),0)</f>
        <v>0</v>
      </c>
      <c r="Y34" s="100">
        <f>Y33*Z33</f>
        <v>0.25</v>
      </c>
    </row>
    <row r="35" spans="3:29" ht="37.5" customHeight="1">
      <c r="C35" s="239" t="s">
        <v>179</v>
      </c>
      <c r="D35" s="61" t="s">
        <v>180</v>
      </c>
      <c r="E35" s="95" t="s">
        <v>193</v>
      </c>
      <c r="F35" s="184"/>
      <c r="G35" s="117"/>
      <c r="H35" s="117"/>
      <c r="I35" s="117"/>
      <c r="J35" s="117"/>
      <c r="K35" s="138" t="str">
        <f>IF(R35&gt;1,"?",(IF(W35&gt;0,"?","")))</f>
        <v/>
      </c>
      <c r="L35" s="96">
        <v>0.34</v>
      </c>
      <c r="M35" s="7"/>
      <c r="P35" s="97">
        <f t="shared" si="4"/>
        <v>0.34</v>
      </c>
      <c r="Q35" s="90">
        <f>IF(J35&lt;&gt;"",1,IF(I35&lt;&gt;"",2/3,IF(H35&lt;&gt;"",1/3,0)))*P35*20</f>
        <v>0</v>
      </c>
      <c r="R35" s="90">
        <f>IF(F35="",IF(G35&lt;&gt;"",1,0)+IF(H35&lt;&gt;"",1,0)+IF(I35&lt;&gt;"",1,0)+IF(J35&lt;&gt;"",1,0),0)</f>
        <v>0</v>
      </c>
      <c r="S35" s="90">
        <f>IF(F35&lt;&gt;"",0,IF(G35="",(Q35/(P35*20)),0.02+(Q35/(P35*20))))</f>
        <v>0</v>
      </c>
      <c r="T35" s="90">
        <f>IF(F35&lt;&gt;"",0,P35)</f>
        <v>0.34</v>
      </c>
      <c r="U35" s="90">
        <f>IF(K35&lt;&gt;"",1,0)</f>
        <v>0</v>
      </c>
      <c r="V35" s="90" t="b">
        <f>IF(F35="",OR(G35&lt;&gt;"",H35&lt;&gt;"",I35&lt;&gt;"",J35&lt;&gt;""),0)</f>
        <v>0</v>
      </c>
      <c r="W35" s="90">
        <f>IF(F35&lt;&gt;"",IF(G35&lt;&gt;"",1,0)+IF(H35&lt;&gt;"",1,0)+IF(I35&lt;&gt;"",1,0)+IF(J35&lt;&gt;"",1,0),0)</f>
        <v>0</v>
      </c>
    </row>
    <row r="36" spans="3:29" ht="42" customHeight="1">
      <c r="C36" s="469" t="s">
        <v>35</v>
      </c>
      <c r="D36" s="469"/>
      <c r="E36" s="469"/>
      <c r="F36" s="469"/>
      <c r="G36" s="469"/>
      <c r="H36" s="469"/>
      <c r="I36" s="469"/>
      <c r="J36" s="470"/>
      <c r="K36" s="18"/>
      <c r="L36" s="10"/>
      <c r="M36" s="10"/>
    </row>
    <row r="37" spans="3:29" ht="53.1" customHeight="1">
      <c r="C37" s="5"/>
      <c r="D37" s="5"/>
      <c r="E37" s="176" t="s">
        <v>9</v>
      </c>
      <c r="F37" s="5"/>
      <c r="G37" s="473">
        <f>Y37</f>
        <v>0.99850000000000005</v>
      </c>
      <c r="H37" s="473"/>
      <c r="I37" s="473"/>
      <c r="J37" s="473"/>
      <c r="K37" s="19"/>
      <c r="L37" s="66">
        <f>SUM(L32+L24+L22+L28)</f>
        <v>1</v>
      </c>
      <c r="M37" s="7"/>
      <c r="R37" s="91">
        <f>AB23+AB25+AB33+AB29</f>
        <v>0</v>
      </c>
      <c r="U37" s="91">
        <f>SUM(U23:V35)</f>
        <v>0</v>
      </c>
      <c r="W37" s="91" t="b">
        <f>OR(X23=TRUE,X25=TRUE,X33=TRUE,X29=TRUE)</f>
        <v>1</v>
      </c>
      <c r="Y37" s="274">
        <f>Y24+Y26+Y30+Y34</f>
        <v>0.99850000000000005</v>
      </c>
    </row>
    <row r="38" spans="3:29" ht="21.75" customHeight="1" thickBot="1">
      <c r="C38" s="5"/>
      <c r="D38" s="5"/>
      <c r="K38" s="20"/>
      <c r="L38" s="21"/>
      <c r="M38" s="22"/>
    </row>
    <row r="39" spans="3:29" ht="53.1" customHeight="1" thickBot="1">
      <c r="C39" s="5"/>
      <c r="D39" s="5"/>
      <c r="E39" s="161" t="s">
        <v>10</v>
      </c>
      <c r="F39" s="5"/>
      <c r="G39" s="448">
        <f>IF(Y37&lt;50%,"!",IF(U37&lt;&gt;0,"",(IF(R37&lt;&gt;0,(AC23*Z23+AC25*Z25+Z29*AC29+AC33*Z33)/(AB23*Z23+AB25*Z25+AB29*Z29+AB33*Z33),0))))</f>
        <v>0</v>
      </c>
      <c r="H39" s="449"/>
      <c r="I39" s="474" t="s">
        <v>11</v>
      </c>
      <c r="J39" s="475"/>
      <c r="K39" s="20"/>
      <c r="L39" s="21"/>
      <c r="M39" s="22"/>
    </row>
    <row r="40" spans="3:29" ht="21.75" customHeight="1" thickBot="1">
      <c r="C40" s="5"/>
      <c r="D40" s="5"/>
      <c r="E40" s="167"/>
      <c r="F40" s="5"/>
      <c r="G40" s="150"/>
      <c r="H40" s="150"/>
      <c r="I40" s="6"/>
      <c r="J40" s="6"/>
      <c r="K40" s="20"/>
      <c r="L40" s="21"/>
      <c r="M40" s="22"/>
    </row>
    <row r="41" spans="3:29" ht="53.1" customHeight="1" thickBot="1">
      <c r="C41" s="5"/>
      <c r="D41" s="5"/>
      <c r="E41" s="168" t="s">
        <v>12</v>
      </c>
      <c r="F41" s="5"/>
      <c r="G41" s="451"/>
      <c r="H41" s="452"/>
      <c r="I41" s="428" t="s">
        <v>13</v>
      </c>
      <c r="J41" s="429"/>
      <c r="K41" s="20"/>
      <c r="L41" s="21"/>
      <c r="M41" s="22"/>
    </row>
    <row r="42" spans="3:29" ht="21.75" customHeight="1" thickBot="1">
      <c r="C42" s="5"/>
      <c r="D42" s="151"/>
      <c r="E42" s="167"/>
      <c r="F42" s="5"/>
      <c r="G42" s="150"/>
      <c r="I42" s="6"/>
      <c r="J42" s="150"/>
      <c r="K42" s="20"/>
      <c r="L42" s="21"/>
      <c r="M42" s="22"/>
    </row>
    <row r="43" spans="3:29" ht="53.1" customHeight="1" thickBot="1">
      <c r="C43" s="5"/>
      <c r="D43" s="5"/>
      <c r="E43" s="166" t="s">
        <v>66</v>
      </c>
      <c r="F43" s="169">
        <v>2</v>
      </c>
      <c r="G43" s="467">
        <f>G41*F43</f>
        <v>0</v>
      </c>
      <c r="H43" s="468"/>
      <c r="I43" s="471" t="s">
        <v>69</v>
      </c>
      <c r="J43" s="472"/>
      <c r="K43" s="18"/>
      <c r="L43" s="21"/>
      <c r="M43" s="22"/>
    </row>
    <row r="44" spans="3:29" ht="33" customHeight="1">
      <c r="C44" s="5"/>
      <c r="D44" s="5"/>
      <c r="E44" s="152"/>
      <c r="F44" s="158"/>
      <c r="G44" s="158"/>
      <c r="H44" s="158"/>
      <c r="I44" s="155"/>
      <c r="J44" s="159"/>
      <c r="K44" s="160"/>
      <c r="L44" s="21"/>
      <c r="M44" s="22"/>
    </row>
    <row r="45" spans="3:29" ht="39.75" customHeight="1">
      <c r="C45" s="441" t="s">
        <v>65</v>
      </c>
      <c r="D45" s="465"/>
      <c r="E45" s="465"/>
      <c r="F45" s="465"/>
      <c r="G45" s="465"/>
      <c r="H45" s="465"/>
      <c r="I45" s="465"/>
      <c r="J45" s="466"/>
      <c r="K45" s="160"/>
      <c r="L45" s="21"/>
      <c r="M45" s="22"/>
    </row>
    <row r="46" spans="3:29">
      <c r="C46" s="407" t="s">
        <v>14</v>
      </c>
      <c r="D46" s="457"/>
      <c r="E46" s="457"/>
      <c r="F46" s="457"/>
      <c r="G46" s="457"/>
      <c r="H46" s="457"/>
      <c r="I46" s="457"/>
      <c r="J46" s="458"/>
      <c r="K46" s="23"/>
      <c r="L46" s="17"/>
      <c r="M46" s="22"/>
    </row>
    <row r="47" spans="3:29" ht="60" customHeight="1" thickBot="1">
      <c r="C47" s="342"/>
      <c r="D47" s="343"/>
      <c r="E47" s="343"/>
      <c r="F47" s="343"/>
      <c r="G47" s="343"/>
      <c r="H47" s="343"/>
      <c r="I47" s="343"/>
      <c r="J47" s="344"/>
      <c r="K47" s="24"/>
      <c r="L47" s="17"/>
      <c r="M47" s="17"/>
    </row>
    <row r="48" spans="3:29" ht="15" thickBot="1">
      <c r="C48" s="12"/>
      <c r="D48" s="12"/>
      <c r="E48" s="12"/>
      <c r="F48" s="13"/>
      <c r="G48" s="12"/>
      <c r="H48" s="12"/>
      <c r="I48" s="12"/>
      <c r="J48" s="12"/>
      <c r="K48" s="24"/>
      <c r="L48" s="17"/>
      <c r="M48" s="17"/>
    </row>
    <row r="49" spans="3:13" ht="30" customHeight="1" thickBot="1">
      <c r="C49" s="411" t="s">
        <v>15</v>
      </c>
      <c r="D49" s="412"/>
      <c r="E49" s="51" t="s">
        <v>16</v>
      </c>
      <c r="F49" s="14"/>
      <c r="G49" s="413" t="s">
        <v>17</v>
      </c>
      <c r="H49" s="414"/>
      <c r="I49" s="414"/>
      <c r="J49" s="415"/>
      <c r="K49" s="17"/>
      <c r="L49" s="17"/>
      <c r="M49" s="17"/>
    </row>
    <row r="50" spans="3:13" ht="50.1" customHeight="1" thickBot="1">
      <c r="C50" s="461"/>
      <c r="D50" s="462"/>
      <c r="E50" s="28"/>
      <c r="F50" s="15"/>
      <c r="G50" s="430"/>
      <c r="H50" s="431"/>
      <c r="I50" s="431"/>
      <c r="J50" s="432"/>
      <c r="K50" s="17"/>
      <c r="L50" s="17"/>
      <c r="M50" s="17"/>
    </row>
    <row r="51" spans="3:13" ht="50.1" customHeight="1">
      <c r="C51" s="459"/>
      <c r="D51" s="460"/>
      <c r="E51" s="29"/>
      <c r="F51" s="15"/>
      <c r="G51" s="435"/>
      <c r="H51" s="436"/>
      <c r="I51" s="436"/>
      <c r="J51" s="436"/>
      <c r="K51" s="17"/>
      <c r="L51" s="17"/>
      <c r="M51" s="17"/>
    </row>
    <row r="52" spans="3:13" ht="50.1" customHeight="1">
      <c r="C52" s="390"/>
      <c r="D52" s="456"/>
      <c r="E52" s="30"/>
      <c r="F52" s="16"/>
      <c r="G52" s="16"/>
      <c r="H52" s="16"/>
      <c r="I52" s="16"/>
      <c r="J52" s="16"/>
    </row>
    <row r="53" spans="3:13" ht="50.1" customHeight="1">
      <c r="C53" s="390"/>
      <c r="D53" s="456"/>
      <c r="E53" s="30"/>
      <c r="F53" s="16"/>
      <c r="G53" s="16"/>
      <c r="H53" s="16"/>
      <c r="I53" s="16"/>
      <c r="J53" s="16"/>
    </row>
  </sheetData>
  <sheetProtection algorithmName="SHA-512" hashValue="7OMSPDfd5Seppi3BjjSxv/ns57O/L+SQ1ztgKBvHVpKigDX+h6WRemPwFuTeTUShdLXG4YcWlR76SK7qNOC4eg==" saltValue="LLmYdbIWY6/sewPsAFtYuQ==" spinCount="100000" sheet="1" objects="1" scenarios="1"/>
  <mergeCells count="35">
    <mergeCell ref="C19:D19"/>
    <mergeCell ref="F19:J19"/>
    <mergeCell ref="C22:J22"/>
    <mergeCell ref="B8:D8"/>
    <mergeCell ref="B10:C10"/>
    <mergeCell ref="B11:C11"/>
    <mergeCell ref="B12:C12"/>
    <mergeCell ref="B13:C13"/>
    <mergeCell ref="B14:C14"/>
    <mergeCell ref="B15:C15"/>
    <mergeCell ref="B9:C9"/>
    <mergeCell ref="E20:E21"/>
    <mergeCell ref="C20:D21"/>
    <mergeCell ref="C24:K24"/>
    <mergeCell ref="C52:D52"/>
    <mergeCell ref="C45:J45"/>
    <mergeCell ref="G41:H41"/>
    <mergeCell ref="I41:J41"/>
    <mergeCell ref="G43:H43"/>
    <mergeCell ref="C36:J36"/>
    <mergeCell ref="I43:J43"/>
    <mergeCell ref="G37:J37"/>
    <mergeCell ref="I39:J39"/>
    <mergeCell ref="G39:H39"/>
    <mergeCell ref="C32:K32"/>
    <mergeCell ref="C28:K28"/>
    <mergeCell ref="C53:D53"/>
    <mergeCell ref="C46:J46"/>
    <mergeCell ref="C51:D51"/>
    <mergeCell ref="C50:D50"/>
    <mergeCell ref="G50:J50"/>
    <mergeCell ref="G51:J51"/>
    <mergeCell ref="C47:J47"/>
    <mergeCell ref="C49:D49"/>
    <mergeCell ref="G49:J49"/>
  </mergeCells>
  <conditionalFormatting sqref="G37:J37">
    <cfRule type="cellIs" dxfId="11" priority="19" operator="lessThan">
      <formula>0.5</formula>
    </cfRule>
    <cfRule type="cellIs" dxfId="10" priority="20" operator="greaterThan">
      <formula>0.5</formula>
    </cfRule>
  </conditionalFormatting>
  <conditionalFormatting sqref="K23">
    <cfRule type="containsText" dxfId="9" priority="18" operator="containsText" text="?">
      <formula>NOT(ISERROR(SEARCH("?",K23)))</formula>
    </cfRule>
  </conditionalFormatting>
  <conditionalFormatting sqref="K25:K27 K29:K31">
    <cfRule type="containsText" dxfId="8" priority="17" operator="containsText" text="?">
      <formula>NOT(ISERROR(SEARCH("?",K25)))</formula>
    </cfRule>
  </conditionalFormatting>
  <conditionalFormatting sqref="K33:K35">
    <cfRule type="containsText" dxfId="7" priority="15" operator="containsText" text="?">
      <formula>NOT(ISERROR(SEARCH("?",K33)))</formula>
    </cfRule>
  </conditionalFormatting>
  <conditionalFormatting sqref="F20">
    <cfRule type="containsText" dxfId="6" priority="12" operator="containsText" text="Non">
      <formula>NOT(ISERROR(SEARCH("Non",F20)))</formula>
    </cfRule>
    <cfRule type="containsText" dxfId="5" priority="14" operator="containsText" text="Non">
      <formula>NOT(ISERROR(SEARCH("Non",F20)))</formula>
    </cfRule>
  </conditionalFormatting>
  <conditionalFormatting sqref="F20">
    <cfRule type="containsText" dxfId="4" priority="13" operator="containsText" text="Non">
      <formula>NOT(ISERROR(SEARCH("Non",F20)))</formula>
    </cfRule>
  </conditionalFormatting>
  <conditionalFormatting sqref="F23">
    <cfRule type="containsText" dxfId="3" priority="53" operator="containsText" text="Non">
      <formula>NOT(ISERROR(SEARCH("Non",F23)))</formula>
    </cfRule>
    <cfRule type="colorScale" priority="54">
      <colorScale>
        <cfvo type="min"/>
        <cfvo type="percentile" val="50"/>
        <cfvo type="max"/>
        <color rgb="FFF8696B"/>
        <color rgb="FFFFEB84"/>
        <color rgb="FF63BE7B"/>
      </colorScale>
    </cfRule>
  </conditionalFormatting>
  <conditionalFormatting sqref="F25:F27 F29:F31">
    <cfRule type="containsText" dxfId="2" priority="55" operator="containsText" text="Non">
      <formula>NOT(ISERROR(SEARCH("Non",F25)))</formula>
    </cfRule>
    <cfRule type="colorScale" priority="56">
      <colorScale>
        <cfvo type="min"/>
        <cfvo type="percentile" val="50"/>
        <cfvo type="max"/>
        <color rgb="FFF8696B"/>
        <color rgb="FFFFEB84"/>
        <color rgb="FF63BE7B"/>
      </colorScale>
    </cfRule>
  </conditionalFormatting>
  <conditionalFormatting sqref="F33:F35">
    <cfRule type="containsText" dxfId="1" priority="57" operator="containsText" text="Non">
      <formula>NOT(ISERROR(SEARCH("Non",F33)))</formula>
    </cfRule>
    <cfRule type="colorScale" priority="58">
      <colorScale>
        <cfvo type="min"/>
        <cfvo type="percentile" val="50"/>
        <cfvo type="max"/>
        <color rgb="FFF8696B"/>
        <color rgb="FFFFEB84"/>
        <color rgb="FF63BE7B"/>
      </colorScale>
    </cfRule>
  </conditionalFormatting>
  <conditionalFormatting sqref="G39:H39">
    <cfRule type="containsText" dxfId="0" priority="1" operator="containsText" text="!">
      <formula>NOT(ISERROR(SEARCH("!",G39)))</formula>
    </cfRule>
  </conditionalFormatting>
  <pageMargins left="0.70866141732283472" right="0.31496062992125984" top="0.35433070866141736" bottom="0.35433070866141736" header="0.31496062992125984" footer="0.31496062992125984"/>
  <pageSetup paperSize="9" scale="32"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SESSION 2020</vt:lpstr>
      <vt:lpstr>EP1</vt:lpstr>
      <vt:lpstr>EP2 Etablis</vt:lpstr>
      <vt:lpstr>EP2 Entrep</vt:lpstr>
      <vt:lpstr>EP3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 VERPLANCKE</dc:creator>
  <cp:lastModifiedBy>philippe verplancke</cp:lastModifiedBy>
  <cp:lastPrinted>2019-04-16T16:26:02Z</cp:lastPrinted>
  <dcterms:created xsi:type="dcterms:W3CDTF">2015-08-26T07:18:28Z</dcterms:created>
  <dcterms:modified xsi:type="dcterms:W3CDTF">2019-07-04T16:22:51Z</dcterms:modified>
</cp:coreProperties>
</file>